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300" windowWidth="22692" windowHeight="8736"/>
  </bookViews>
  <sheets>
    <sheet name="questionario" sheetId="1" r:id="rId1"/>
    <sheet name="ccnl" sheetId="2" state="hidden" r:id="rId2"/>
    <sheet name="provincia" sheetId="3" state="hidden" r:id="rId3"/>
    <sheet name="feedback assenze" sheetId="5" state="hidden" r:id="rId4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1">ccnl!$A$1:$B$82</definedName>
    <definedName name="_xlnm.Print_Area" localSheetId="0">questionario!$A$1:$K$210</definedName>
    <definedName name="_xlnm.Print_Titles" localSheetId="1">ccnl!$1:$2</definedName>
  </definedNames>
  <calcPr calcId="145621"/>
</workbook>
</file>

<file path=xl/calcChain.xml><?xml version="1.0" encoding="utf-8"?>
<calcChain xmlns="http://schemas.openxmlformats.org/spreadsheetml/2006/main">
  <c r="O163" i="1" l="1"/>
  <c r="P161" i="1"/>
  <c r="O159" i="1"/>
  <c r="P157" i="1"/>
  <c r="O156" i="1"/>
  <c r="K76" i="1"/>
  <c r="I76" i="1"/>
  <c r="J76" i="1"/>
  <c r="H76" i="1"/>
  <c r="G76" i="1"/>
  <c r="F76" i="1"/>
  <c r="N19" i="1"/>
  <c r="O67" i="1" l="1"/>
  <c r="D39" i="1"/>
  <c r="F39" i="1"/>
  <c r="H39" i="1"/>
  <c r="J39" i="1"/>
  <c r="H140" i="1"/>
  <c r="H139" i="1"/>
  <c r="H138" i="1"/>
  <c r="A15" i="5"/>
  <c r="A1" i="5"/>
  <c r="J59" i="5"/>
  <c r="H59" i="5"/>
  <c r="F59" i="5"/>
  <c r="D59" i="5"/>
  <c r="G29" i="5"/>
  <c r="G44" i="5" s="1"/>
  <c r="O147" i="1"/>
  <c r="Q147" i="1" s="1"/>
  <c r="O148" i="1"/>
  <c r="Q148" i="1" s="1"/>
  <c r="O146" i="1"/>
  <c r="Q146" i="1" s="1"/>
  <c r="O27" i="1"/>
  <c r="O25" i="1"/>
  <c r="G39" i="5" l="1"/>
  <c r="G43" i="5"/>
  <c r="G36" i="5"/>
  <c r="G42" i="5"/>
  <c r="G41" i="5"/>
  <c r="G45" i="5"/>
  <c r="G40" i="5"/>
  <c r="G46" i="5" l="1"/>
  <c r="G48" i="5" s="1"/>
  <c r="E82" i="2" l="1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N196" i="1"/>
  <c r="O196" i="1" s="1"/>
  <c r="N195" i="1"/>
  <c r="O195" i="1" s="1"/>
  <c r="N194" i="1"/>
  <c r="O194" i="1" s="1"/>
  <c r="N190" i="1"/>
  <c r="O190" i="1" s="1"/>
  <c r="N189" i="1"/>
  <c r="O189" i="1" s="1"/>
  <c r="N188" i="1"/>
  <c r="O188" i="1" s="1"/>
  <c r="P182" i="1"/>
  <c r="O182" i="1"/>
  <c r="Q182" i="1" s="1"/>
  <c r="N182" i="1"/>
  <c r="P177" i="1"/>
  <c r="U177" i="1" s="1"/>
  <c r="O177" i="1"/>
  <c r="T177" i="1" s="1"/>
  <c r="N177" i="1"/>
  <c r="S177" i="1" s="1"/>
  <c r="T176" i="1"/>
  <c r="P176" i="1"/>
  <c r="U176" i="1" s="1"/>
  <c r="O176" i="1"/>
  <c r="N176" i="1"/>
  <c r="S176" i="1" s="1"/>
  <c r="L170" i="1"/>
  <c r="Q165" i="1"/>
  <c r="V165" i="1" s="1"/>
  <c r="P165" i="1"/>
  <c r="U165" i="1" s="1"/>
  <c r="O165" i="1"/>
  <c r="N165" i="1"/>
  <c r="S165" i="1" s="1"/>
  <c r="Q164" i="1"/>
  <c r="V164" i="1" s="1"/>
  <c r="P164" i="1"/>
  <c r="U164" i="1" s="1"/>
  <c r="O164" i="1"/>
  <c r="N164" i="1"/>
  <c r="S164" i="1" s="1"/>
  <c r="Q163" i="1"/>
  <c r="V163" i="1" s="1"/>
  <c r="P163" i="1"/>
  <c r="U163" i="1" s="1"/>
  <c r="N163" i="1"/>
  <c r="S163" i="1" s="1"/>
  <c r="Q162" i="1"/>
  <c r="V162" i="1" s="1"/>
  <c r="P162" i="1"/>
  <c r="U162" i="1" s="1"/>
  <c r="O162" i="1"/>
  <c r="N162" i="1"/>
  <c r="S162" i="1" s="1"/>
  <c r="Q161" i="1"/>
  <c r="V161" i="1" s="1"/>
  <c r="U161" i="1"/>
  <c r="O161" i="1"/>
  <c r="N161" i="1"/>
  <c r="S161" i="1" s="1"/>
  <c r="Q160" i="1"/>
  <c r="V160" i="1" s="1"/>
  <c r="P160" i="1"/>
  <c r="U160" i="1" s="1"/>
  <c r="O160" i="1"/>
  <c r="N160" i="1"/>
  <c r="S160" i="1" s="1"/>
  <c r="Q159" i="1"/>
  <c r="V159" i="1" s="1"/>
  <c r="P159" i="1"/>
  <c r="U159" i="1" s="1"/>
  <c r="N159" i="1"/>
  <c r="S159" i="1" s="1"/>
  <c r="Q158" i="1"/>
  <c r="V158" i="1" s="1"/>
  <c r="P158" i="1"/>
  <c r="U158" i="1" s="1"/>
  <c r="O158" i="1"/>
  <c r="N158" i="1"/>
  <c r="S158" i="1" s="1"/>
  <c r="Q157" i="1"/>
  <c r="V157" i="1" s="1"/>
  <c r="U157" i="1"/>
  <c r="O157" i="1"/>
  <c r="N157" i="1"/>
  <c r="S157" i="1" s="1"/>
  <c r="Q156" i="1"/>
  <c r="V156" i="1" s="1"/>
  <c r="P156" i="1"/>
  <c r="N156" i="1"/>
  <c r="S156" i="1" s="1"/>
  <c r="O152" i="1"/>
  <c r="Q152" i="1" s="1"/>
  <c r="N152" i="1"/>
  <c r="P152" i="1" s="1"/>
  <c r="N148" i="1"/>
  <c r="P148" i="1" s="1"/>
  <c r="L148" i="1" s="1"/>
  <c r="N147" i="1"/>
  <c r="P147" i="1" s="1"/>
  <c r="L147" i="1" s="1"/>
  <c r="N146" i="1"/>
  <c r="P146" i="1" s="1"/>
  <c r="L146" i="1" s="1"/>
  <c r="N131" i="1"/>
  <c r="P131" i="1" s="1"/>
  <c r="N130" i="1"/>
  <c r="P130" i="1" s="1"/>
  <c r="P129" i="1"/>
  <c r="N129" i="1"/>
  <c r="N128" i="1"/>
  <c r="P128" i="1" s="1"/>
  <c r="N127" i="1"/>
  <c r="P127" i="1" s="1"/>
  <c r="N126" i="1"/>
  <c r="P126" i="1" s="1"/>
  <c r="P125" i="1"/>
  <c r="N125" i="1"/>
  <c r="N124" i="1"/>
  <c r="P124" i="1" s="1"/>
  <c r="N123" i="1"/>
  <c r="P123" i="1" s="1"/>
  <c r="N122" i="1"/>
  <c r="P122" i="1" s="1"/>
  <c r="P121" i="1"/>
  <c r="N121" i="1"/>
  <c r="N120" i="1"/>
  <c r="P120" i="1" s="1"/>
  <c r="N119" i="1"/>
  <c r="P119" i="1" s="1"/>
  <c r="N118" i="1"/>
  <c r="P118" i="1" s="1"/>
  <c r="P117" i="1"/>
  <c r="N117" i="1"/>
  <c r="N116" i="1"/>
  <c r="P116" i="1" s="1"/>
  <c r="N115" i="1"/>
  <c r="P115" i="1" s="1"/>
  <c r="N114" i="1"/>
  <c r="P114" i="1" s="1"/>
  <c r="P113" i="1"/>
  <c r="N113" i="1"/>
  <c r="O109" i="1"/>
  <c r="Q109" i="1" s="1"/>
  <c r="N109" i="1"/>
  <c r="P109" i="1" s="1"/>
  <c r="Z73" i="1"/>
  <c r="L85" i="1"/>
  <c r="L84" i="1"/>
  <c r="M78" i="1"/>
  <c r="L78" i="1"/>
  <c r="K56" i="1"/>
  <c r="J56" i="1"/>
  <c r="I56" i="1"/>
  <c r="H56" i="1"/>
  <c r="G56" i="1"/>
  <c r="F56" i="1"/>
  <c r="E56" i="1"/>
  <c r="D56" i="1"/>
  <c r="N27" i="1"/>
  <c r="N25" i="1"/>
  <c r="P25" i="1" s="1"/>
  <c r="O21" i="1"/>
  <c r="Q21" i="1" s="1"/>
  <c r="N21" i="1"/>
  <c r="P21" i="1" s="1"/>
  <c r="L20" i="1"/>
  <c r="L19" i="1"/>
  <c r="L17" i="1"/>
  <c r="L15" i="1"/>
  <c r="L10" i="1"/>
  <c r="W176" i="1" l="1"/>
  <c r="L77" i="1"/>
  <c r="L56" i="1"/>
  <c r="L53" i="1"/>
  <c r="S73" i="1"/>
  <c r="S82" i="1" s="1"/>
  <c r="L188" i="1"/>
  <c r="L196" i="1"/>
  <c r="L195" i="1"/>
  <c r="L194" i="1"/>
  <c r="U156" i="1"/>
  <c r="L156" i="1"/>
  <c r="T165" i="1"/>
  <c r="L165" i="1"/>
  <c r="T164" i="1"/>
  <c r="L164" i="1"/>
  <c r="T163" i="1"/>
  <c r="L163" i="1"/>
  <c r="T162" i="1"/>
  <c r="L162" i="1"/>
  <c r="T161" i="1"/>
  <c r="L161" i="1"/>
  <c r="T160" i="1"/>
  <c r="L160" i="1"/>
  <c r="T159" i="1"/>
  <c r="L159" i="1"/>
  <c r="T158" i="1"/>
  <c r="L158" i="1"/>
  <c r="T157" i="1"/>
  <c r="L157" i="1"/>
  <c r="T156" i="1"/>
  <c r="L67" i="1"/>
  <c r="L65" i="1"/>
  <c r="Y73" i="1"/>
  <c r="Y85" i="1" s="1"/>
  <c r="Z85" i="1"/>
  <c r="Z74" i="1"/>
  <c r="M8" i="5" s="1"/>
  <c r="M7" i="5"/>
  <c r="P68" i="1"/>
  <c r="L86" i="1"/>
  <c r="P67" i="1"/>
  <c r="Y91" i="1"/>
  <c r="P27" i="1"/>
  <c r="L27" i="1"/>
  <c r="L23" i="1"/>
  <c r="L25" i="1"/>
  <c r="L51" i="1"/>
  <c r="O68" i="1"/>
  <c r="W73" i="1"/>
  <c r="W86" i="1" s="1"/>
  <c r="V73" i="1"/>
  <c r="L52" i="1"/>
  <c r="L66" i="1"/>
  <c r="J43" i="1"/>
  <c r="L55" i="1"/>
  <c r="H43" i="1"/>
  <c r="L54" i="1"/>
  <c r="L152" i="1"/>
  <c r="L109" i="1"/>
  <c r="L182" i="1"/>
  <c r="W177" i="1"/>
  <c r="L64" i="1"/>
  <c r="T73" i="1"/>
  <c r="Z77" i="1"/>
  <c r="Z78" i="1"/>
  <c r="Z80" i="1"/>
  <c r="S85" i="1"/>
  <c r="Z86" i="1"/>
  <c r="Z88" i="1"/>
  <c r="F43" i="1"/>
  <c r="L82" i="1"/>
  <c r="Z83" i="1"/>
  <c r="Z91" i="1"/>
  <c r="D43" i="1"/>
  <c r="Z79" i="1"/>
  <c r="Z81" i="1"/>
  <c r="Z84" i="1"/>
  <c r="Z87" i="1"/>
  <c r="Z89" i="1"/>
  <c r="Z82" i="1"/>
  <c r="S87" i="1"/>
  <c r="Y87" i="1"/>
  <c r="Y79" i="1" l="1"/>
  <c r="S88" i="1"/>
  <c r="L7" i="5"/>
  <c r="Z75" i="1"/>
  <c r="M9" i="5" s="1"/>
  <c r="M10" i="5" s="1"/>
  <c r="M11" i="5" s="1"/>
  <c r="W87" i="1"/>
  <c r="W84" i="1"/>
  <c r="S80" i="1"/>
  <c r="S81" i="1"/>
  <c r="S90" i="1"/>
  <c r="S89" i="1"/>
  <c r="S84" i="1"/>
  <c r="S79" i="1"/>
  <c r="S83" i="1"/>
  <c r="S86" i="1"/>
  <c r="S78" i="1"/>
  <c r="S77" i="1"/>
  <c r="U73" i="1"/>
  <c r="W78" i="1"/>
  <c r="W81" i="1"/>
  <c r="W82" i="1"/>
  <c r="J7" i="5"/>
  <c r="T74" i="1"/>
  <c r="G8" i="5" s="1"/>
  <c r="G7" i="5"/>
  <c r="X73" i="1"/>
  <c r="I7" i="5"/>
  <c r="V86" i="1"/>
  <c r="V87" i="1"/>
  <c r="V81" i="1"/>
  <c r="V78" i="1"/>
  <c r="V82" i="1"/>
  <c r="F7" i="5"/>
  <c r="S74" i="1"/>
  <c r="Y88" i="1"/>
  <c r="Y83" i="1"/>
  <c r="Y84" i="1"/>
  <c r="AA73" i="1"/>
  <c r="Y82" i="1"/>
  <c r="Y86" i="1"/>
  <c r="Y80" i="1"/>
  <c r="Y89" i="1"/>
  <c r="Y81" i="1"/>
  <c r="Y78" i="1"/>
  <c r="Y77" i="1"/>
  <c r="Y74" i="1"/>
  <c r="L8" i="5" s="1"/>
  <c r="N7" i="5"/>
  <c r="V89" i="1"/>
  <c r="V84" i="1"/>
  <c r="V88" i="1"/>
  <c r="V74" i="1"/>
  <c r="I8" i="5" s="1"/>
  <c r="W88" i="1"/>
  <c r="W80" i="1"/>
  <c r="W89" i="1"/>
  <c r="W79" i="1"/>
  <c r="W83" i="1"/>
  <c r="V80" i="1"/>
  <c r="V77" i="1"/>
  <c r="V85" i="1"/>
  <c r="W77" i="1"/>
  <c r="V79" i="1"/>
  <c r="V91" i="1"/>
  <c r="V83" i="1"/>
  <c r="P73" i="1"/>
  <c r="W91" i="1"/>
  <c r="W74" i="1"/>
  <c r="W85" i="1"/>
  <c r="T85" i="1"/>
  <c r="T82" i="1"/>
  <c r="Q73" i="1"/>
  <c r="T89" i="1"/>
  <c r="T87" i="1"/>
  <c r="T84" i="1"/>
  <c r="T81" i="1"/>
  <c r="T79" i="1"/>
  <c r="T83" i="1"/>
  <c r="T88" i="1"/>
  <c r="T86" i="1"/>
  <c r="T80" i="1"/>
  <c r="T78" i="1"/>
  <c r="T77" i="1"/>
  <c r="Z76" i="1" l="1"/>
  <c r="Z94" i="1" s="1"/>
  <c r="Y75" i="1"/>
  <c r="L9" i="5" s="1"/>
  <c r="L10" i="5" s="1"/>
  <c r="L11" i="5" s="1"/>
  <c r="C7" i="5"/>
  <c r="AA74" i="1"/>
  <c r="T75" i="1"/>
  <c r="G9" i="5" s="1"/>
  <c r="G10" i="5" s="1"/>
  <c r="G11" i="5" s="1"/>
  <c r="U74" i="1"/>
  <c r="R73" i="1"/>
  <c r="J8" i="5"/>
  <c r="W75" i="1"/>
  <c r="J9" i="5" s="1"/>
  <c r="D7" i="5"/>
  <c r="K7" i="5"/>
  <c r="H7" i="5"/>
  <c r="F8" i="5"/>
  <c r="S75" i="1"/>
  <c r="F9" i="5" s="1"/>
  <c r="N8" i="5"/>
  <c r="V75" i="1"/>
  <c r="P74" i="1"/>
  <c r="X74" i="1"/>
  <c r="Q74" i="1"/>
  <c r="N9" i="5" l="1"/>
  <c r="N10" i="5" s="1"/>
  <c r="N11" i="5" s="1"/>
  <c r="AA75" i="1"/>
  <c r="Y76" i="1"/>
  <c r="Y94" i="1" s="1"/>
  <c r="H9" i="5"/>
  <c r="D9" i="5"/>
  <c r="T76" i="1"/>
  <c r="T94" i="1" s="1"/>
  <c r="E7" i="5"/>
  <c r="K8" i="5"/>
  <c r="D8" i="5"/>
  <c r="J10" i="5"/>
  <c r="J11" i="5" s="1"/>
  <c r="D11" i="5" s="1"/>
  <c r="Q75" i="1"/>
  <c r="W76" i="1"/>
  <c r="AA76" i="1"/>
  <c r="AA94" i="1" s="1"/>
  <c r="U75" i="1"/>
  <c r="F10" i="5"/>
  <c r="H8" i="5"/>
  <c r="C8" i="5"/>
  <c r="S76" i="1"/>
  <c r="V76" i="1"/>
  <c r="I9" i="5"/>
  <c r="R74" i="1"/>
  <c r="X75" i="1"/>
  <c r="P75" i="1"/>
  <c r="E8" i="5" l="1"/>
  <c r="R75" i="1"/>
  <c r="D10" i="5"/>
  <c r="W94" i="1"/>
  <c r="Q94" i="1" s="1"/>
  <c r="Q76" i="1"/>
  <c r="X76" i="1"/>
  <c r="H10" i="5"/>
  <c r="H11" i="5" s="1"/>
  <c r="F11" i="5"/>
  <c r="K9" i="5"/>
  <c r="I10" i="5"/>
  <c r="C9" i="5"/>
  <c r="E9" i="5" s="1"/>
  <c r="V94" i="1"/>
  <c r="S94" i="1"/>
  <c r="U76" i="1"/>
  <c r="P76" i="1"/>
  <c r="U94" i="1" l="1"/>
  <c r="R76" i="1"/>
  <c r="X94" i="1"/>
  <c r="I11" i="5"/>
  <c r="K10" i="5"/>
  <c r="C10" i="5"/>
  <c r="E10" i="5" s="1"/>
  <c r="P94" i="1"/>
  <c r="R94" i="1" l="1"/>
  <c r="K11" i="5"/>
  <c r="C11" i="5"/>
  <c r="E11" i="5" s="1"/>
</calcChain>
</file>

<file path=xl/sharedStrings.xml><?xml version="1.0" encoding="utf-8"?>
<sst xmlns="http://schemas.openxmlformats.org/spreadsheetml/2006/main" count="1075" uniqueCount="684">
  <si>
    <t>Indagine Confindustria sul lavoro nel 2017</t>
  </si>
  <si>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</si>
  <si>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</si>
  <si>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</si>
  <si>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</si>
  <si>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</si>
  <si>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</si>
  <si>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</si>
  <si>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</si>
  <si>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A.4 Codice CCNL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</si>
  <si>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</si>
  <si>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</si>
  <si>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</si>
  <si>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</si>
  <si>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</si>
  <si>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</si>
  <si>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</si>
  <si>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</si>
  <si>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</si>
  <si>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</si>
  <si>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Lavoratori al 31.12.2016</t>
  </si>
  <si>
    <t>Lavoratori al 31.12.2017</t>
  </si>
  <si>
    <t>Maschi</t>
  </si>
  <si>
    <t>Femmine</t>
  </si>
  <si>
    <t>Indeterminato full-time</t>
  </si>
  <si>
    <t>Indeterminato part-time</t>
  </si>
  <si>
    <t>TOTALE Indeterminato</t>
  </si>
  <si>
    <t>Determinato full-time</t>
  </si>
  <si>
    <t>Determinato part-time</t>
  </si>
  <si>
    <t>Apprendistato</t>
  </si>
  <si>
    <t>TOTALE</t>
  </si>
  <si>
    <t>B.2 Numero di lavoratori dipendenti a tempo indeterminato per sesso e inquadramento professionale</t>
  </si>
  <si>
    <t>di cui
part-time</t>
  </si>
  <si>
    <t>Dirigenti</t>
  </si>
  <si>
    <t>Quadri</t>
  </si>
  <si>
    <t>Impiegati</t>
  </si>
  <si>
    <t>Intermedi</t>
  </si>
  <si>
    <t>Operai</t>
  </si>
  <si>
    <t>C) ORARI E ASSENZE DAL LAVORO</t>
  </si>
  <si>
    <t>Le informazioni richieste si riferiscono al personale dipendente con contratto A TEMPO INDETERMINATO FULL-TIME</t>
  </si>
  <si>
    <t>I dati in questa tabella vanno forniti per lavoratore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</si>
  <si>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</si>
  <si>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</si>
  <si>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</si>
  <si>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</si>
  <si>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C2. ORARIO SETTIMANALE per lavoratore da CCNL,
al lordo delle pause retribuite (es. 40 ore la settimana; 37,5 ore; ecc.)</t>
  </si>
  <si>
    <t>QII</t>
  </si>
  <si>
    <t>O</t>
  </si>
  <si>
    <t>Ferie</t>
  </si>
  <si>
    <t>di cui MINUTI di pause retribuite per lavoratore
(es. 10 minuti per 5 giorni=50 minuti alla settimana)</t>
  </si>
  <si>
    <t>Orario</t>
  </si>
  <si>
    <t>1 Ex-festività, riduzioni di orario di lavoro.</t>
  </si>
  <si>
    <t>C.3 MONTE ORE DI ASSENZA, CIG E STRAORDINARIO NEL 2017
(SOLO PER I LAVORATORI A TEMPO INDETERMINATO FULL-TIME)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</si>
  <si>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</si>
  <si>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</si>
  <si>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</si>
  <si>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</si>
  <si>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</si>
  <si>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</si>
  <si>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</si>
  <si>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</si>
  <si>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</si>
  <si>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</si>
  <si>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Malattie non professionali</t>
  </si>
  <si>
    <t>2. Giorni malattia pro-capite</t>
  </si>
  <si>
    <t>3a. Congedo matrimoniale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</si>
  <si>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</si>
  <si>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</si>
  <si>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</si>
  <si>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</si>
  <si>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</si>
  <si>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</si>
  <si>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</si>
  <si>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</si>
  <si>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</si>
  <si>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</si>
  <si>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</si>
  <si>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</si>
  <si>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</si>
  <si>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</si>
  <si>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</si>
  <si>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CIG (ordinaria + straordinaria + deroga)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</si>
  <si>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</si>
  <si>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</si>
  <si>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</si>
  <si>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</si>
  <si>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</si>
  <si>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</si>
  <si>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</si>
  <si>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</si>
  <si>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</si>
  <si>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</si>
  <si>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Punti 1-7: indicare il numero complessivo di ore perdute per motivo di assenza, per qualifica e sesso.</t>
  </si>
  <si>
    <t>Punto 2: indicare anche gli infortuni extra-lavorativi, le cure termali non in conto ferie, i casi di malattia che determinano un'anticipazione o prolungamento del periodo di gravidanza o puerperio.</t>
  </si>
  <si>
    <t>Punto 3: indicare sia i congedi parentali (es. maternità obbligatoria e facoltativa, allattamento) sia quelli matrimoniali.</t>
  </si>
  <si>
    <t>Punto 4: indicare i permessi sindacali (aziendali, provinciali, nazionali) e tutti i permessi per visite mediche e altri motivi retribuiti. In tali permessi invece non rientrano quelli goduti a fronte di riduzione di orario di lavoro (R.O.L.) di cui al punto C.1.</t>
  </si>
  <si>
    <t>Punto 6: indicare i congedi parentali non retribuiti, i permessi non retribuiti, le astensioni facoltative per maternità non retribuite, ecc.</t>
  </si>
  <si>
    <t>Punto 8: indicare il numero complessivo di ore di CIG (CIGO+CIGS+CIG in deroga) cui l'azienda ha fatto ricorso nel 2017.</t>
  </si>
  <si>
    <t>Punto 9: indicare il numero complessivo di ore di lavoro straordinario prestate nel 2017 eccedenti il normale orario contrattuale.</t>
  </si>
  <si>
    <t>D) POLITICHE AZIENDALI</t>
  </si>
  <si>
    <t>Le informazioni richieste si riferiscono al personale NON DIRIGENZIALE</t>
  </si>
  <si>
    <t>D.1 L'impresa applica un contratto aziendale che prevede l'erogazione di un premio variabile collettivo?</t>
  </si>
  <si>
    <t xml:space="preserve">D.2 Se sì in D.1:indicare nella seguente tabella quali sono gli indicatori eventualmente definiti nel contratto per la misurazione degli incrementi prefissati (di produttività, redditività, efficienza, qualità o innovazione) a cui sono legati i premi variabili.
</t>
  </si>
  <si>
    <t>Volume della produzione/n. dipendenti</t>
  </si>
  <si>
    <t>Fatturato o VA di bilancio/n. dipendenti</t>
  </si>
  <si>
    <t>MOL/VA di bilancio</t>
  </si>
  <si>
    <t>Indici di soddisfazione del cliente</t>
  </si>
  <si>
    <t>Diminuzione n. riparazioni, rilavorazioni</t>
  </si>
  <si>
    <t>Riduzione degli scarti di lavorazione</t>
  </si>
  <si>
    <t>Percentuale di rispetto dei tempi di consegna</t>
  </si>
  <si>
    <t>Rispetto previsioni di avanzamento lavori</t>
  </si>
  <si>
    <t>Modifiche organizzazione del lavoro</t>
  </si>
  <si>
    <t>Lavoro agile (smart working)</t>
  </si>
  <si>
    <t>Modifiche ai regimi di orario</t>
  </si>
  <si>
    <t>Rapporto costi effettivi/costi previsti</t>
  </si>
  <si>
    <t>Riduzione assenteismo</t>
  </si>
  <si>
    <t>Numero brevetti depositati</t>
  </si>
  <si>
    <t>Riduzione tempi sviluppo nuovi prodotti</t>
  </si>
  <si>
    <t>Riduzione dei consumi energetici</t>
  </si>
  <si>
    <t>Riduzione numero infortuni</t>
  </si>
  <si>
    <t>Riduzione tempi di attraversamento interni lavorazione</t>
  </si>
  <si>
    <t>Riduzione tempi di commessa</t>
  </si>
  <si>
    <t>Altro (specificare)</t>
  </si>
  <si>
    <t>D.2 Se sì in D.1: quale è stata l'incidenza media dei premi variabili collettivi (esclusi quindi MBO o premi individuali) erogati dall'azienda nel 2017 sulla retribuzione annua media (comprensiva dei premi)?
(es. se per il personale operaio la retribuzione annua lorda nel 2017 è stata mediamente di 25.000 euro e l'importo del premio in media è stato di 1.000 euro, nella prima riga indicare 1.000/25.000x100= 4,0%)</t>
  </si>
  <si>
    <t>Incidenza % premi collettivi variabili
su retribuzione annua</t>
  </si>
  <si>
    <t>Impiegati/intermedi</t>
  </si>
  <si>
    <t>D.3 Se sì in D.1: l'accordo aziendale prevede:</t>
  </si>
  <si>
    <t>Forme di partecipazione dei lavoratori agli utili</t>
  </si>
  <si>
    <t>Forme di coinvolgimento paritetico dei dipendenti nell'organizzazione (cd. piani di partecipazione organizzativa)</t>
  </si>
  <si>
    <t xml:space="preserve">La possibilità di convertire premi in welfare  </t>
  </si>
  <si>
    <t xml:space="preserve">D.4 L'azienda mette a disposizione dei propri dipendenti non dirigenti uno o più servizi di welfare tra quelli sotto elencati?
</t>
  </si>
  <si>
    <t>Se sì, specificare quale/quali e per ognuno indicare se si tratta di decisione unilaterale, previsione da contratto aziendale o in attuazione di CCNL e quale è stato il costo sostenuto dall'azienda nel 2017.</t>
  </si>
  <si>
    <t>Assente</t>
  </si>
  <si>
    <t>Presente</t>
  </si>
  <si>
    <t>decisione unilaterale dell’azienda</t>
  </si>
  <si>
    <t>previsto da contratto aziendale/territoriale</t>
  </si>
  <si>
    <t>previsto da CCNL</t>
  </si>
  <si>
    <t>Assistenza sanitaria integrativa</t>
  </si>
  <si>
    <t>Previdenza complementare</t>
  </si>
  <si>
    <t>Servizi di trasporto collettivo</t>
  </si>
  <si>
    <t>Somministrazioni di vitto, mense aziendali</t>
  </si>
  <si>
    <t>Somme e servizi di educazione, istruzione, ricreazione e borse di studio per familiari</t>
  </si>
  <si>
    <t>Assistenza ai familiari anziani o non autosufficienti</t>
  </si>
  <si>
    <t>Carrello della spesa</t>
  </si>
  <si>
    <t>a)    Oneri di utilità sociale, con finalità di cui al comma 1, art.100 del TUIR.</t>
  </si>
  <si>
    <t>b)    Specifici beni e servizi concessi ai dipendenti (autovetture assegnate ad uso promiscuo; fabbricati in locazione, in uso o in comodato; prestiti agevolati; servizi di trasporto ferroviario di persone gratuiti) di cui al comma 4, art.51 del TUIR.</t>
  </si>
  <si>
    <t>c)    Se disponibile, per ciascun bene/servizio erogato indicare il costo sostenuto dall’azienda in percentuale del costo del lavoro annuo.</t>
  </si>
  <si>
    <t>Alternativamente, si prega di fornire il costo complessivo di tutti i beni e servizi di welfare erogati a dipendenti non dirigenti e loro familiari nel corso del 2017 (sempre in % del costo del lavoro).</t>
  </si>
  <si>
    <t>D.6 Se l’azienda offre ai dipendenti forme di assistenza sanitaria integrativa e/o di previdenza complementare, ci può dare informazioni sulla scelta dei fondi a cui l’azienda versa contributi?</t>
  </si>
  <si>
    <t>Fondo previsto dal
CCNL di riferimento</t>
  </si>
  <si>
    <t>Altri fondi</t>
  </si>
  <si>
    <t>Fondo di riferimento
fino al livello previsto dal CCNL e
altro soggetto per tutela integrativa</t>
  </si>
  <si>
    <t xml:space="preserve">D.7 Se l’azienda offre ai dipendenti forme di assistenza sanitaria integrativa, è prevista l’estensione della copertura sanitaria ai familiari dei lavoratori iscritti? </t>
  </si>
  <si>
    <t>D.5 L'azienda ha introdotto forme di lavoro agile (smart working)?</t>
  </si>
  <si>
    <t>NO</t>
  </si>
  <si>
    <t>NO, ma si ritiene un tema di interesse da affrontare</t>
  </si>
  <si>
    <r>
      <t xml:space="preserve">D.6 </t>
    </r>
    <r>
      <rPr>
        <b/>
        <i/>
        <sz val="10"/>
        <rFont val="Arial"/>
        <family val="2"/>
      </rPr>
      <t>Se sì in D.5,</t>
    </r>
    <r>
      <rPr>
        <b/>
        <sz val="10"/>
        <rFont val="Arial"/>
        <family val="2"/>
      </rPr>
      <t xml:space="preserve"> indicare la modalità della disciplina / regolamentazione:</t>
    </r>
  </si>
  <si>
    <t>solo accordi individuali</t>
  </si>
  <si>
    <t>anche contrattazione collettiva aziendale</t>
  </si>
  <si>
    <t>anche regolamentazione aziendale</t>
  </si>
  <si>
    <t xml:space="preserve">Compilare foglio  "segue questionario".     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</si>
  <si>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</si>
  <si>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</si>
  <si>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</si>
  <si>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</si>
  <si>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</si>
  <si>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</si>
  <si>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</si>
  <si>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</si>
  <si>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</si>
  <si>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</si>
  <si>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</si>
  <si>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</si>
  <si>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</si>
  <si>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</si>
  <si>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</si>
  <si>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</si>
  <si>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</si>
  <si>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</si>
  <si>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</si>
  <si>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</si>
  <si>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</si>
  <si>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</si>
  <si>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</si>
  <si>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</si>
  <si>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</si>
  <si>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</si>
  <si>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</si>
  <si>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</si>
  <si>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</si>
  <si>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</si>
  <si>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</si>
  <si>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</si>
  <si>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</si>
  <si>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</si>
  <si>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</si>
  <si>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</si>
  <si>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</si>
  <si>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</si>
  <si>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</si>
  <si>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</si>
  <si>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</si>
  <si>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</si>
  <si>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</si>
  <si>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</si>
  <si>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</si>
  <si>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</si>
  <si>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</si>
  <si>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</si>
  <si>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</si>
  <si>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</si>
  <si>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</si>
  <si>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</si>
  <si>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</si>
  <si>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</si>
  <si>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</si>
  <si>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</si>
  <si>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</si>
  <si>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</si>
  <si>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</si>
  <si>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</si>
  <si>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</si>
  <si>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</si>
  <si>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</si>
  <si>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</si>
  <si>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</si>
  <si>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</si>
  <si>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</si>
  <si>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</si>
  <si>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</si>
  <si>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</si>
  <si>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</si>
  <si>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</si>
  <si>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</si>
  <si>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</si>
  <si>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</si>
  <si>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</si>
  <si>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</si>
  <si>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</si>
  <si>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</si>
  <si>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</si>
  <si>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</si>
  <si>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</si>
  <si>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</si>
  <si>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</si>
  <si>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</si>
  <si>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</si>
  <si>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</si>
  <si>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</si>
  <si>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</si>
  <si>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</si>
  <si>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</si>
  <si>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</si>
  <si>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</si>
  <si>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</si>
  <si>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</si>
  <si>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</si>
  <si>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</si>
  <si>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</si>
  <si>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</si>
  <si>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</si>
  <si>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</si>
  <si>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</si>
  <si>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</si>
  <si>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</si>
  <si>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</si>
  <si>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</si>
  <si>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</si>
  <si>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</si>
  <si>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</si>
  <si>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</si>
  <si>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</si>
  <si>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</si>
  <si>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</si>
  <si>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</si>
  <si>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</si>
  <si>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</si>
  <si>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</si>
  <si>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</si>
  <si>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</si>
  <si>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</si>
  <si>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</si>
  <si>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</si>
  <si>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</si>
  <si>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</si>
  <si>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</si>
  <si>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</si>
  <si>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</si>
  <si>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</si>
  <si>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</si>
  <si>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</si>
  <si>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</si>
  <si>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</si>
  <si>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</si>
  <si>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</si>
  <si>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</si>
  <si>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</si>
  <si>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</si>
  <si>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</si>
  <si>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</si>
  <si>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</si>
  <si>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</si>
  <si>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</si>
  <si>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</si>
  <si>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</si>
  <si>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</si>
  <si>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</si>
  <si>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</si>
  <si>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</si>
  <si>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</si>
  <si>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</si>
  <si>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</si>
  <si>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</si>
  <si>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</si>
  <si>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</si>
  <si>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</si>
  <si>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</si>
  <si>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</si>
  <si>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</si>
  <si>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</si>
  <si>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</si>
  <si>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</si>
  <si>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</si>
  <si>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</si>
  <si>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</si>
  <si>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</si>
  <si>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</si>
  <si>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</si>
  <si>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</si>
  <si>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</si>
  <si>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</si>
  <si>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</si>
  <si>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</si>
  <si>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</si>
  <si>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</si>
  <si>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</si>
  <si>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</si>
  <si>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</si>
  <si>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</si>
  <si>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</si>
  <si>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</si>
  <si>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</si>
  <si>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</si>
  <si>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</si>
  <si>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</si>
  <si>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</si>
  <si>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</si>
  <si>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</si>
  <si>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</si>
  <si>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</si>
  <si>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</si>
  <si>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</si>
  <si>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</si>
  <si>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</si>
  <si>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</si>
  <si>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</si>
  <si>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</si>
  <si>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</si>
  <si>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</si>
  <si>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</si>
  <si>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</si>
  <si>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</si>
  <si>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</si>
  <si>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</si>
  <si>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</si>
  <si>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</si>
  <si>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</si>
  <si>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</si>
  <si>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</si>
  <si>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</si>
  <si>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</si>
  <si>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</si>
  <si>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</si>
  <si>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</si>
  <si>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</si>
  <si>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</si>
  <si>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</si>
  <si>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</si>
  <si>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</si>
  <si>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</si>
  <si>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</si>
  <si>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</si>
  <si>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</si>
  <si>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</si>
  <si>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</si>
  <si>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</si>
  <si>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</si>
  <si>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</si>
  <si>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</si>
  <si>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</si>
  <si>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</si>
  <si>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</si>
  <si>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</si>
  <si>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</si>
  <si>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</si>
  <si>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</si>
  <si>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</si>
  <si>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</si>
  <si>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</si>
  <si>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</si>
  <si>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</si>
  <si>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</si>
  <si>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</si>
  <si>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</si>
  <si>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</si>
  <si>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</si>
  <si>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</si>
  <si>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</si>
  <si>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</si>
  <si>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</si>
  <si>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</si>
  <si>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</si>
  <si>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</si>
  <si>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</si>
  <si>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</si>
  <si>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</si>
  <si>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</si>
  <si>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</si>
  <si>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</si>
  <si>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</si>
  <si>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</si>
  <si>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</si>
  <si>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</si>
  <si>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</si>
  <si>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</si>
  <si>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</si>
  <si>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</si>
  <si>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</si>
  <si>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</si>
  <si>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</si>
  <si>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</si>
  <si>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</si>
  <si>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</si>
  <si>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</si>
  <si>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</si>
  <si>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</si>
  <si>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</si>
  <si>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</si>
  <si>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</si>
  <si>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</si>
  <si>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</si>
  <si>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</si>
  <si>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</si>
  <si>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</si>
  <si>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</si>
  <si>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</si>
  <si>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</si>
  <si>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</si>
  <si>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</si>
  <si>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</si>
  <si>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</si>
  <si>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</si>
  <si>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</si>
  <si>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</si>
  <si>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</si>
  <si>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</si>
  <si>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</si>
  <si>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</si>
  <si>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</si>
  <si>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</si>
  <si>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</si>
  <si>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</si>
  <si>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</si>
  <si>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</si>
  <si>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</si>
  <si>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</si>
  <si>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</si>
  <si>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</si>
  <si>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</si>
  <si>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</si>
  <si>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</si>
  <si>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</si>
  <si>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CI - Carbonia-Iglesias</t>
  </si>
  <si>
    <t>CI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</si>
  <si>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</si>
  <si>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</si>
  <si>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</si>
  <si>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</si>
  <si>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</si>
  <si>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</si>
  <si>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</si>
  <si>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</si>
  <si>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</si>
  <si>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</si>
  <si>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</si>
  <si>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</si>
  <si>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</si>
  <si>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</si>
  <si>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</si>
  <si>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</si>
  <si>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</si>
  <si>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</si>
  <si>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</si>
  <si>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</si>
  <si>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</si>
  <si>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</si>
  <si>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</si>
  <si>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</si>
  <si>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</si>
  <si>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</si>
  <si>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</si>
  <si>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</si>
  <si>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</si>
  <si>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</si>
  <si>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</si>
  <si>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</si>
  <si>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</si>
  <si>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</si>
  <si>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</si>
  <si>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</si>
  <si>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</si>
  <si>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</si>
  <si>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</si>
  <si>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</si>
  <si>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</si>
  <si>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</si>
  <si>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</si>
  <si>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</si>
  <si>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</si>
  <si>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</si>
  <si>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</si>
  <si>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</si>
  <si>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</si>
  <si>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</si>
  <si>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</si>
  <si>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</si>
  <si>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</si>
  <si>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</si>
  <si>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</si>
  <si>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</si>
  <si>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</si>
  <si>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</si>
  <si>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</si>
  <si>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</si>
  <si>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</si>
  <si>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</si>
  <si>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</si>
  <si>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</si>
  <si>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</si>
  <si>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</si>
  <si>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</si>
  <si>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</si>
  <si>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</si>
  <si>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</si>
  <si>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</si>
  <si>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</si>
  <si>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</si>
  <si>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</si>
  <si>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</si>
  <si>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</si>
  <si>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</si>
  <si>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OG - Ogliastra</t>
  </si>
  <si>
    <t>OG</t>
  </si>
  <si>
    <t>OR - Oristano</t>
  </si>
  <si>
    <t>OR</t>
  </si>
  <si>
    <t>OT - Olbia-Tempio</t>
  </si>
  <si>
    <t>OT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</si>
  <si>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</si>
  <si>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</si>
  <si>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</si>
  <si>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</si>
  <si>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</si>
  <si>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</si>
  <si>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</si>
  <si>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</si>
  <si>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</si>
  <si>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</si>
  <si>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</si>
  <si>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</si>
  <si>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</si>
  <si>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</si>
  <si>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</si>
  <si>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</si>
  <si>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</si>
  <si>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</si>
  <si>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</si>
  <si>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</si>
  <si>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</si>
  <si>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</si>
  <si>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</si>
  <si>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</si>
  <si>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</si>
  <si>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</si>
  <si>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</si>
  <si>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</si>
  <si>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</si>
  <si>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</si>
  <si>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</si>
  <si>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</si>
  <si>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</si>
  <si>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</si>
  <si>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</si>
  <si>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</si>
  <si>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</si>
  <si>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</si>
  <si>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</si>
  <si>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</si>
  <si>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</si>
  <si>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</si>
  <si>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</si>
  <si>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</si>
  <si>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</si>
  <si>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</si>
  <si>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</si>
  <si>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</si>
  <si>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</si>
  <si>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</si>
  <si>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</si>
  <si>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</si>
  <si>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</si>
  <si>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</si>
  <si>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</si>
  <si>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</si>
  <si>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</si>
  <si>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</si>
  <si>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</si>
  <si>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</si>
  <si>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</si>
  <si>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</si>
  <si>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</si>
  <si>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</si>
  <si>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</si>
  <si>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</si>
  <si>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</si>
  <si>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</si>
  <si>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</si>
  <si>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</si>
  <si>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</si>
  <si>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</si>
  <si>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</si>
  <si>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</si>
  <si>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</si>
  <si>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</si>
  <si>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</si>
  <si>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</si>
  <si>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</si>
  <si>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</si>
  <si>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</si>
  <si>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</si>
  <si>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</si>
  <si>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</si>
  <si>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</si>
  <si>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</si>
  <si>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</si>
  <si>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</si>
  <si>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VS - Medio Campidano</t>
  </si>
  <si>
    <t>VS</t>
  </si>
  <si>
    <t>VT - Viterbo</t>
  </si>
  <si>
    <t>VT</t>
  </si>
  <si>
    <t>VV - Vibo Valentia</t>
  </si>
  <si>
    <t>VV</t>
  </si>
  <si>
    <t>Le confermiamo di aver ricevuto il questionario che ci ha gentilmente compilato.</t>
  </si>
  <si>
    <t>Vogliamo ringraziarla per l’indispensabile collaborazione che ci ha prestato e le forniamo, sulla base dei dati che ha inserito, un quadro sintetico della situazione della sua azienda per quanto riguarda ore lavorate e tassi di assenza:</t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</si>
  <si>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</si>
  <si>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</si>
  <si>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</si>
  <si>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</si>
  <si>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</si>
  <si>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lavoratori al 31.12.2016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</si>
  <si>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</si>
  <si>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</si>
  <si>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</si>
  <si>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</si>
  <si>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</si>
  <si>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</si>
  <si>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</si>
  <si>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</si>
  <si>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</si>
  <si>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</si>
  <si>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</si>
  <si>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</si>
  <si>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>………………..</t>
  </si>
  <si>
    <t>Prima di spedire il questionario accertarsi che nella colonna di controllo non figurino richiami.</t>
  </si>
  <si>
    <t xml:space="preserve">   lavoratori al 31.12.2017</t>
  </si>
  <si>
    <t xml:space="preserve">        numero medio lavoratori nel 2017</t>
  </si>
  <si>
    <t xml:space="preserve">   festività infrasettimanali nel 2017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</si>
  <si>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(365 - 105 - 11 - 33) x (40 - 60/60)/5 - 50 =</t>
    </r>
  </si>
  <si>
    <t>La riga riporta il numero medio di lavoratori full-time a tempo indeterminato nel corso del 2017 (come da organici indicati in B.2)</t>
  </si>
  <si>
    <r>
      <t>C1. GIORNI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2017 (es. 20+4+9=33 giorni)</t>
    </r>
  </si>
  <si>
    <r>
      <t xml:space="preserve">* Numero medio di lavoratori a tempo indeterminato </t>
    </r>
    <r>
      <rPr>
        <i/>
        <sz val="11"/>
        <color indexed="8"/>
        <rFont val="Arial"/>
        <family val="2"/>
      </rPr>
      <t>full-time</t>
    </r>
    <r>
      <rPr>
        <sz val="11"/>
        <color indexed="8"/>
        <rFont val="Arial"/>
        <family val="2"/>
      </rPr>
      <t xml:space="preserve"> in organico a dicembre 2016 e a dicembre 2017</t>
    </r>
    <r>
      <rPr>
        <i/>
        <sz val="11"/>
        <color indexed="8"/>
        <rFont val="Arial"/>
        <family val="2"/>
      </rPr>
      <t>.</t>
    </r>
  </si>
  <si>
    <t>Per lavoro agile si intende una modalità di esecuzione del rapporto di lavoro subordinato senza precisi vincoli di orario o di luogo di lavoro, con il possibile utilizzo di strumenti tecnologici per lo svolgimento dell’attività lavorativa in parte all’interno di locali aziendali e in parte all’esterno, senza postazione fissa.</t>
  </si>
  <si>
    <r>
      <t>Somme e servizi con finalità di educazione, istruzione, ricreazione, assistenza sociale e sanitaria o culto</t>
    </r>
    <r>
      <rPr>
        <vertAlign val="superscript"/>
        <sz val="10"/>
        <rFont val="Arial"/>
        <family val="2"/>
      </rPr>
      <t xml:space="preserve"> (a)</t>
    </r>
  </si>
  <si>
    <r>
      <t xml:space="preserve">Altri fringe benefit </t>
    </r>
    <r>
      <rPr>
        <vertAlign val="superscript"/>
        <sz val="10"/>
        <rFont val="Arial"/>
        <family val="2"/>
      </rPr>
      <t>(b)</t>
    </r>
  </si>
  <si>
    <r>
      <t xml:space="preserve">costo in % del costo personale nel 2017 </t>
    </r>
    <r>
      <rPr>
        <vertAlign val="superscript"/>
        <sz val="10"/>
        <rFont val="Arial"/>
        <family val="2"/>
      </rPr>
      <t>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</si>
</sst>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8"/>
      <color indexed="10"/>
      <name val="Arial"/>
      <family val="2"/>
    </font>
    <font>
      <sz val="10"/>
      <color theme="1"/>
      <name val="Arial"/>
      <family val="2"/>
    </font>
    <font>
      <sz val="8"/>
      <color indexed="10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u/>
      <sz val="11"/>
      <color indexed="12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Arial"/>
      <family val="2"/>
    </font>
    <font>
      <sz val="12"/>
      <color rgb="FFFF0000"/>
      <name val="Arial"/>
      <family val="2"/>
    </font>
    <font>
      <sz val="10"/>
      <color theme="0"/>
      <name val="Arial"/>
      <family val="2"/>
    </font>
    <font>
      <sz val="9"/>
      <color rgb="FFFF0000"/>
      <name val="Arial"/>
      <family val="2"/>
    </font>
    <font>
      <b/>
      <sz val="9.5"/>
      <color rgb="FFFF0000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i/>
      <sz val="11"/>
      <color indexed="8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8"/>
      <name val="Calibri"/>
      <family val="2"/>
      <scheme val="minor"/>
    </font>
    <font>
      <vertAlign val="superscript"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9" fontId="19" fillId="0" borderId="0" applyFont="0" applyFill="0" applyBorder="0" applyAlignment="0" applyProtection="0"/>
  </cellStyleXfs>
  <cellXfs count="578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10" fillId="0" borderId="0" xfId="0" applyFont="1"/>
    <xf numFmtId="0" fontId="7" fillId="2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horizontal="left" vertical="center" indent="1"/>
    </xf>
    <xf numFmtId="0" fontId="11" fillId="0" borderId="0" xfId="0" applyFont="1" applyFill="1" applyAlignment="1" applyProtection="1">
      <alignment horizontal="left" vertical="center" indent="1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 wrapText="1"/>
    </xf>
    <xf numFmtId="0" fontId="10" fillId="0" borderId="0" xfId="0" applyFont="1" applyFill="1"/>
    <xf numFmtId="0" fontId="11" fillId="0" borderId="0" xfId="0" applyFont="1" applyAlignment="1" applyProtection="1">
      <alignment horizontal="left" vertical="center" indent="1"/>
    </xf>
    <xf numFmtId="0" fontId="16" fillId="4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center" inden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6" fillId="0" borderId="0" xfId="0" applyFont="1" applyFill="1"/>
    <xf numFmtId="0" fontId="7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8" fillId="5" borderId="0" xfId="0" applyFont="1" applyFill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Protection="1"/>
    <xf numFmtId="0" fontId="10" fillId="0" borderId="0" xfId="0" applyFont="1" applyAlignment="1" applyProtection="1">
      <alignment horizontal="right"/>
    </xf>
    <xf numFmtId="0" fontId="3" fillId="0" borderId="0" xfId="0" applyFont="1" applyFill="1" applyProtection="1">
      <protection locked="0"/>
    </xf>
    <xf numFmtId="1" fontId="7" fillId="0" borderId="0" xfId="0" applyNumberFormat="1" applyFont="1" applyAlignment="1">
      <alignment horizontal="center" vertical="center"/>
    </xf>
    <xf numFmtId="1" fontId="8" fillId="6" borderId="0" xfId="0" applyNumberFormat="1" applyFont="1" applyFill="1" applyAlignment="1">
      <alignment vertical="center"/>
    </xf>
    <xf numFmtId="0" fontId="0" fillId="0" borderId="0" xfId="0" applyFill="1" applyProtection="1"/>
    <xf numFmtId="0" fontId="7" fillId="0" borderId="0" xfId="0" applyFont="1" applyAlignment="1" applyProtection="1">
      <alignment horizontal="left" vertical="center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6" fillId="0" borderId="0" xfId="0" applyFont="1" applyProtection="1"/>
    <xf numFmtId="0" fontId="8" fillId="6" borderId="0" xfId="0" applyFont="1" applyFill="1" applyAlignment="1">
      <alignment vertical="center"/>
    </xf>
    <xf numFmtId="0" fontId="16" fillId="0" borderId="0" xfId="0" applyFont="1"/>
    <xf numFmtId="0" fontId="3" fillId="0" borderId="0" xfId="0" applyFont="1" applyProtection="1"/>
    <xf numFmtId="49" fontId="7" fillId="0" borderId="0" xfId="0" applyNumberFormat="1" applyFont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22" fillId="2" borderId="0" xfId="0" applyFont="1" applyFill="1" applyAlignment="1" applyProtection="1">
      <alignment horizontal="left" vertical="center" inden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 indent="1"/>
    </xf>
    <xf numFmtId="0" fontId="7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 wrapText="1"/>
    </xf>
    <xf numFmtId="0" fontId="25" fillId="0" borderId="11" xfId="0" applyFont="1" applyFill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 wrapText="1"/>
    </xf>
    <xf numFmtId="0" fontId="7" fillId="7" borderId="11" xfId="0" applyFont="1" applyFill="1" applyBorder="1" applyAlignment="1" applyProtection="1">
      <alignment horizontal="left" vertical="center"/>
    </xf>
    <xf numFmtId="0" fontId="7" fillId="7" borderId="12" xfId="0" applyFont="1" applyFill="1" applyBorder="1" applyAlignment="1" applyProtection="1">
      <alignment horizontal="left" vertical="center"/>
    </xf>
    <xf numFmtId="3" fontId="7" fillId="7" borderId="14" xfId="0" applyNumberFormat="1" applyFont="1" applyFill="1" applyBorder="1" applyAlignment="1" applyProtection="1">
      <alignment horizontal="center" vertical="center"/>
      <protection locked="0"/>
    </xf>
    <xf numFmtId="3" fontId="7" fillId="7" borderId="11" xfId="0" applyNumberFormat="1" applyFont="1" applyFill="1" applyBorder="1" applyAlignment="1" applyProtection="1">
      <alignment horizontal="center" vertical="center"/>
      <protection locked="0"/>
    </xf>
    <xf numFmtId="3" fontId="7" fillId="7" borderId="29" xfId="0" applyNumberFormat="1" applyFont="1" applyFill="1" applyBorder="1" applyAlignment="1" applyProtection="1">
      <alignment horizontal="center" vertical="center"/>
      <protection locked="0"/>
    </xf>
    <xf numFmtId="3" fontId="7" fillId="7" borderId="25" xfId="0" applyNumberFormat="1" applyFont="1" applyFill="1" applyBorder="1" applyAlignment="1" applyProtection="1">
      <alignment horizontal="center" vertical="center"/>
      <protection locked="0"/>
    </xf>
    <xf numFmtId="0" fontId="7" fillId="7" borderId="22" xfId="0" applyFont="1" applyFill="1" applyBorder="1" applyAlignment="1" applyProtection="1">
      <alignment horizontal="left" vertical="center"/>
    </xf>
    <xf numFmtId="0" fontId="7" fillId="7" borderId="23" xfId="0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8" borderId="22" xfId="0" applyFont="1" applyFill="1" applyBorder="1" applyAlignment="1" applyProtection="1">
      <alignment horizontal="left" vertical="center"/>
    </xf>
    <xf numFmtId="0" fontId="7" fillId="8" borderId="23" xfId="0" applyFont="1" applyFill="1" applyBorder="1" applyAlignment="1" applyProtection="1">
      <alignment horizontal="left" vertical="center"/>
    </xf>
    <xf numFmtId="1" fontId="7" fillId="8" borderId="26" xfId="0" applyNumberFormat="1" applyFont="1" applyFill="1" applyBorder="1" applyAlignment="1" applyProtection="1">
      <alignment horizontal="center" vertical="center"/>
    </xf>
    <xf numFmtId="1" fontId="25" fillId="7" borderId="22" xfId="0" applyNumberFormat="1" applyFont="1" applyFill="1" applyBorder="1" applyAlignment="1" applyProtection="1">
      <alignment horizontal="center" vertical="center"/>
    </xf>
    <xf numFmtId="1" fontId="7" fillId="8" borderId="31" xfId="0" applyNumberFormat="1" applyFont="1" applyFill="1" applyBorder="1" applyAlignment="1" applyProtection="1">
      <alignment horizontal="center" vertical="center"/>
    </xf>
    <xf numFmtId="1" fontId="7" fillId="8" borderId="32" xfId="0" applyNumberFormat="1" applyFont="1" applyFill="1" applyBorder="1" applyAlignment="1" applyProtection="1">
      <alignment horizontal="center" vertical="center"/>
    </xf>
    <xf numFmtId="1" fontId="25" fillId="7" borderId="25" xfId="0" applyNumberFormat="1" applyFont="1" applyFill="1" applyBorder="1" applyAlignment="1" applyProtection="1">
      <alignment horizontal="center" vertical="center"/>
    </xf>
    <xf numFmtId="0" fontId="27" fillId="2" borderId="0" xfId="0" applyFont="1" applyFill="1" applyAlignment="1" applyProtection="1">
      <alignment horizontal="left" vertical="center" inden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6" fillId="2" borderId="0" xfId="0" applyFont="1" applyFill="1" applyAlignment="1" applyProtection="1">
      <alignment horizontal="left" vertical="center" wrapText="1"/>
    </xf>
    <xf numFmtId="0" fontId="26" fillId="0" borderId="0" xfId="0" applyFont="1" applyFill="1" applyAlignment="1" applyProtection="1">
      <alignment horizontal="left" vertical="center" wrapText="1"/>
    </xf>
    <xf numFmtId="0" fontId="25" fillId="2" borderId="0" xfId="0" applyFont="1" applyFill="1" applyAlignment="1" applyProtection="1">
      <alignment vertical="center"/>
    </xf>
    <xf numFmtId="0" fontId="16" fillId="0" borderId="0" xfId="0" applyFont="1" applyFill="1" applyAlignment="1">
      <alignment vertical="center"/>
    </xf>
    <xf numFmtId="0" fontId="8" fillId="0" borderId="23" xfId="0" applyFont="1" applyBorder="1"/>
    <xf numFmtId="0" fontId="7" fillId="0" borderId="36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vertical="center"/>
    </xf>
    <xf numFmtId="1" fontId="7" fillId="0" borderId="36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0" fontId="16" fillId="5" borderId="0" xfId="0" applyFont="1" applyFill="1"/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1" fontId="8" fillId="0" borderId="23" xfId="0" applyNumberFormat="1" applyFont="1" applyFill="1" applyBorder="1" applyAlignment="1">
      <alignment horizontal="center" vertical="center"/>
    </xf>
    <xf numFmtId="1" fontId="8" fillId="0" borderId="24" xfId="0" applyNumberFormat="1" applyFont="1" applyFill="1" applyBorder="1" applyAlignment="1">
      <alignment horizontal="center" vertical="center"/>
    </xf>
    <xf numFmtId="1" fontId="8" fillId="0" borderId="31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vertic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 applyProtection="1">
      <alignment vertical="center"/>
    </xf>
    <xf numFmtId="0" fontId="7" fillId="2" borderId="38" xfId="0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8" fillId="0" borderId="36" xfId="0" applyNumberFormat="1" applyFont="1" applyFill="1" applyBorder="1" applyAlignment="1">
      <alignment horizontal="center" vertical="center"/>
    </xf>
    <xf numFmtId="1" fontId="25" fillId="3" borderId="29" xfId="0" applyNumberFormat="1" applyFont="1" applyFill="1" applyBorder="1" applyAlignment="1" applyProtection="1">
      <alignment horizontal="center" vertical="center"/>
    </xf>
    <xf numFmtId="1" fontId="25" fillId="3" borderId="40" xfId="0" applyNumberFormat="1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1" fontId="8" fillId="0" borderId="36" xfId="0" applyNumberFormat="1" applyFont="1" applyBorder="1" applyAlignment="1">
      <alignment horizontal="center" vertical="center"/>
    </xf>
    <xf numFmtId="1" fontId="8" fillId="0" borderId="36" xfId="0" applyNumberFormat="1" applyFont="1" applyFill="1" applyBorder="1" applyAlignment="1">
      <alignment horizontal="center" vertical="center"/>
    </xf>
    <xf numFmtId="164" fontId="7" fillId="0" borderId="24" xfId="0" applyNumberFormat="1" applyFont="1" applyBorder="1" applyAlignment="1" applyProtection="1">
      <alignment horizontal="center" vertical="center"/>
      <protection locked="0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6" xfId="0" applyNumberFormat="1" applyFont="1" applyFill="1" applyBorder="1" applyAlignment="1" applyProtection="1">
      <alignment horizontal="center" vertical="center"/>
      <protection locked="0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4" fontId="7" fillId="11" borderId="24" xfId="0" applyNumberFormat="1" applyFont="1" applyFill="1" applyBorder="1" applyAlignment="1" applyProtection="1">
      <alignment horizontal="center" vertical="center"/>
      <protection locked="0"/>
    </xf>
    <xf numFmtId="164" fontId="7" fillId="11" borderId="3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7" fillId="12" borderId="11" xfId="0" applyFont="1" applyFill="1" applyBorder="1" applyAlignment="1" applyProtection="1">
      <alignment horizontal="left" vertical="center"/>
    </xf>
    <xf numFmtId="164" fontId="7" fillId="12" borderId="24" xfId="0" applyNumberFormat="1" applyFont="1" applyFill="1" applyBorder="1" applyAlignment="1" applyProtection="1">
      <alignment horizontal="center" vertical="center"/>
      <protection locked="0"/>
    </xf>
    <xf numFmtId="164" fontId="7" fillId="12" borderId="36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0" fillId="9" borderId="0" xfId="0" applyFill="1" applyBorder="1" applyAlignment="1">
      <alignment horizontal="left" vertical="center"/>
    </xf>
    <xf numFmtId="166" fontId="8" fillId="9" borderId="0" xfId="0" applyNumberFormat="1" applyFont="1" applyFill="1" applyBorder="1" applyAlignment="1">
      <alignment horizontal="center" vertical="center"/>
    </xf>
    <xf numFmtId="164" fontId="7" fillId="0" borderId="22" xfId="0" applyNumberFormat="1" applyFont="1" applyBorder="1" applyAlignment="1" applyProtection="1">
      <alignment horizontal="center" vertical="center"/>
      <protection locked="0"/>
    </xf>
    <xf numFmtId="0" fontId="16" fillId="11" borderId="0" xfId="0" applyFont="1" applyFill="1" applyAlignment="1">
      <alignment vertical="center"/>
    </xf>
    <xf numFmtId="164" fontId="7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indent="1"/>
    </xf>
    <xf numFmtId="0" fontId="7" fillId="12" borderId="12" xfId="0" applyFont="1" applyFill="1" applyBorder="1" applyAlignment="1" applyProtection="1">
      <alignment horizontal="left" vertical="center"/>
    </xf>
    <xf numFmtId="164" fontId="7" fillId="12" borderId="24" xfId="0" applyNumberFormat="1" applyFont="1" applyFill="1" applyBorder="1" applyAlignment="1" applyProtection="1">
      <alignment horizontal="center" vertical="center"/>
    </xf>
    <xf numFmtId="164" fontId="7" fillId="12" borderId="36" xfId="0" applyNumberFormat="1" applyFont="1" applyFill="1" applyBorder="1" applyAlignment="1" applyProtection="1">
      <alignment horizontal="center" vertical="center"/>
    </xf>
    <xf numFmtId="164" fontId="7" fillId="12" borderId="0" xfId="0" applyNumberFormat="1" applyFont="1" applyFill="1" applyBorder="1" applyAlignment="1" applyProtection="1">
      <alignment horizontal="left" vertical="center"/>
      <protection locked="0"/>
    </xf>
    <xf numFmtId="164" fontId="7" fillId="0" borderId="0" xfId="0" applyNumberFormat="1" applyFont="1" applyFill="1" applyBorder="1" applyAlignment="1" applyProtection="1">
      <alignment horizontal="left" vertical="center"/>
      <protection locked="0"/>
    </xf>
    <xf numFmtId="164" fontId="18" fillId="13" borderId="36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left" vertical="center" indent="1"/>
    </xf>
    <xf numFmtId="164" fontId="7" fillId="11" borderId="24" xfId="0" applyNumberFormat="1" applyFont="1" applyFill="1" applyBorder="1" applyAlignment="1" applyProtection="1">
      <alignment horizontal="center" vertical="center"/>
    </xf>
    <xf numFmtId="164" fontId="7" fillId="11" borderId="36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6" fillId="11" borderId="0" xfId="0" applyFont="1" applyFill="1" applyAlignment="1">
      <alignment horizontal="left" vertical="center"/>
    </xf>
    <xf numFmtId="0" fontId="7" fillId="9" borderId="36" xfId="0" applyFont="1" applyFill="1" applyBorder="1" applyAlignment="1">
      <alignment horizontal="left" vertical="center"/>
    </xf>
    <xf numFmtId="0" fontId="0" fillId="9" borderId="36" xfId="0" applyFill="1" applyBorder="1" applyAlignment="1">
      <alignment horizontal="left" vertical="center"/>
    </xf>
    <xf numFmtId="166" fontId="8" fillId="9" borderId="36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33" fillId="0" borderId="0" xfId="0" applyFont="1" applyProtection="1"/>
    <xf numFmtId="0" fontId="35" fillId="0" borderId="0" xfId="0" applyFont="1" applyFill="1" applyProtection="1"/>
    <xf numFmtId="0" fontId="35" fillId="0" borderId="0" xfId="0" applyFont="1"/>
    <xf numFmtId="0" fontId="35" fillId="0" borderId="0" xfId="0" applyFont="1" applyFill="1"/>
    <xf numFmtId="0" fontId="2" fillId="0" borderId="0" xfId="0" applyFont="1"/>
    <xf numFmtId="0" fontId="34" fillId="0" borderId="0" xfId="0" applyFont="1" applyFill="1" applyAlignment="1" applyProtection="1">
      <alignment horizontal="justify" vertical="top" wrapText="1"/>
    </xf>
    <xf numFmtId="0" fontId="35" fillId="0" borderId="0" xfId="0" applyFont="1" applyProtection="1"/>
    <xf numFmtId="0" fontId="34" fillId="0" borderId="9" xfId="0" applyFont="1" applyFill="1" applyBorder="1" applyAlignment="1" applyProtection="1">
      <alignment horizontal="center" vertical="top" wrapText="1"/>
      <protection locked="0"/>
    </xf>
    <xf numFmtId="0" fontId="36" fillId="2" borderId="0" xfId="0" applyFont="1" applyFill="1" applyAlignment="1">
      <alignment horizontal="center" vertical="center"/>
    </xf>
    <xf numFmtId="0" fontId="36" fillId="6" borderId="0" xfId="0" applyFont="1" applyFill="1" applyAlignment="1">
      <alignment vertical="center"/>
    </xf>
    <xf numFmtId="0" fontId="34" fillId="0" borderId="43" xfId="0" applyFont="1" applyFill="1" applyBorder="1" applyAlignment="1" applyProtection="1">
      <alignment horizontal="justify" vertical="top" wrapText="1"/>
      <protection locked="0"/>
    </xf>
    <xf numFmtId="0" fontId="34" fillId="0" borderId="0" xfId="0" applyFont="1" applyFill="1" applyBorder="1" applyAlignment="1" applyProtection="1">
      <alignment horizontal="left" vertical="top" wrapText="1"/>
      <protection locked="0"/>
    </xf>
    <xf numFmtId="0" fontId="34" fillId="0" borderId="0" xfId="0" applyFont="1" applyFill="1" applyBorder="1" applyAlignment="1" applyProtection="1">
      <alignment horizontal="left" vertical="top" wrapText="1"/>
    </xf>
    <xf numFmtId="0" fontId="35" fillId="0" borderId="0" xfId="0" applyFont="1" applyBorder="1" applyProtection="1"/>
    <xf numFmtId="0" fontId="2" fillId="0" borderId="0" xfId="0" applyFont="1" applyProtection="1"/>
    <xf numFmtId="0" fontId="2" fillId="0" borderId="6" xfId="0" applyFont="1" applyBorder="1" applyProtection="1"/>
    <xf numFmtId="0" fontId="2" fillId="0" borderId="0" xfId="0" applyFont="1" applyFill="1" applyProtection="1"/>
    <xf numFmtId="0" fontId="36" fillId="0" borderId="0" xfId="0" applyFont="1" applyFill="1" applyAlignment="1">
      <alignment vertical="top"/>
    </xf>
    <xf numFmtId="0" fontId="36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20" fillId="0" borderId="0" xfId="0" applyFont="1" applyFill="1" applyAlignment="1" applyProtection="1">
      <alignment horizontal="justify" vertical="center" wrapText="1"/>
    </xf>
    <xf numFmtId="0" fontId="7" fillId="0" borderId="22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justify" vertical="top" wrapText="1"/>
    </xf>
    <xf numFmtId="0" fontId="31" fillId="2" borderId="0" xfId="0" applyFont="1" applyFill="1" applyBorder="1" applyAlignment="1" applyProtection="1">
      <alignment horizontal="left" vertical="center"/>
    </xf>
    <xf numFmtId="0" fontId="31" fillId="2" borderId="0" xfId="0" applyFont="1" applyFill="1" applyAlignment="1" applyProtection="1">
      <alignment horizontal="left"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1" fillId="2" borderId="0" xfId="0" applyFont="1" applyFill="1" applyAlignment="1" applyProtection="1">
      <alignment horizontal="left" vertical="center" indent="1"/>
    </xf>
    <xf numFmtId="165" fontId="37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9" fontId="37" fillId="0" borderId="0" xfId="0" applyNumberFormat="1" applyFont="1" applyFill="1" applyBorder="1" applyAlignment="1">
      <alignment vertical="center"/>
    </xf>
    <xf numFmtId="0" fontId="20" fillId="0" borderId="0" xfId="0" applyFont="1" applyProtection="1"/>
    <xf numFmtId="0" fontId="39" fillId="0" borderId="0" xfId="0" applyFont="1" applyProtection="1"/>
    <xf numFmtId="0" fontId="37" fillId="0" borderId="0" xfId="0" applyFont="1" applyAlignment="1">
      <alignment vertical="center"/>
    </xf>
    <xf numFmtId="0" fontId="34" fillId="0" borderId="0" xfId="0" applyFont="1" applyProtection="1"/>
    <xf numFmtId="0" fontId="36" fillId="2" borderId="0" xfId="0" applyFont="1" applyFill="1" applyBorder="1" applyAlignment="1" applyProtection="1">
      <alignment horizontal="left" vertical="center"/>
    </xf>
    <xf numFmtId="166" fontId="36" fillId="0" borderId="0" xfId="1" applyNumberFormat="1" applyFont="1" applyFill="1" applyBorder="1" applyAlignment="1" applyProtection="1">
      <alignment horizontal="center" vertical="center"/>
    </xf>
    <xf numFmtId="0" fontId="40" fillId="0" borderId="0" xfId="0" applyFont="1" applyFill="1" applyProtection="1"/>
    <xf numFmtId="0" fontId="37" fillId="0" borderId="0" xfId="0" applyFont="1" applyFill="1" applyProtection="1"/>
    <xf numFmtId="0" fontId="41" fillId="0" borderId="0" xfId="0" applyFont="1" applyFill="1" applyProtection="1"/>
    <xf numFmtId="0" fontId="42" fillId="0" borderId="0" xfId="0" applyFont="1" applyFill="1" applyProtection="1"/>
    <xf numFmtId="0" fontId="36" fillId="5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7" fillId="6" borderId="0" xfId="0" applyFont="1" applyFill="1" applyAlignment="1">
      <alignment vertical="center"/>
    </xf>
    <xf numFmtId="0" fontId="34" fillId="0" borderId="0" xfId="0" applyFont="1" applyFill="1" applyBorder="1" applyAlignment="1" applyProtection="1">
      <alignment horizontal="justify" vertical="top" wrapText="1"/>
    </xf>
    <xf numFmtId="0" fontId="34" fillId="0" borderId="0" xfId="0" applyFont="1" applyFill="1" applyBorder="1" applyAlignment="1" applyProtection="1">
      <alignment horizontal="justify" vertical="top" wrapText="1"/>
      <protection locked="0"/>
    </xf>
    <xf numFmtId="0" fontId="36" fillId="0" borderId="0" xfId="0" applyFont="1" applyFill="1" applyAlignment="1">
      <alignment horizontal="center" vertical="center"/>
    </xf>
    <xf numFmtId="0" fontId="43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/>
    <xf numFmtId="0" fontId="7" fillId="0" borderId="0" xfId="0" applyFont="1" applyBorder="1" applyAlignment="1" applyProtection="1">
      <alignment vertical="center"/>
    </xf>
    <xf numFmtId="0" fontId="36" fillId="2" borderId="0" xfId="0" applyFont="1" applyFill="1" applyBorder="1" applyAlignment="1" applyProtection="1">
      <alignment horizontal="left" vertical="center" indent="1"/>
    </xf>
    <xf numFmtId="165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7" fillId="0" borderId="36" xfId="0" applyFont="1" applyBorder="1" applyAlignment="1" applyProtection="1">
      <alignment horizontal="left" vertical="center" wrapText="1"/>
    </xf>
    <xf numFmtId="0" fontId="34" fillId="0" borderId="0" xfId="0" applyFont="1" applyFill="1" applyBorder="1" applyAlignment="1">
      <alignment vertical="center"/>
    </xf>
    <xf numFmtId="0" fontId="44" fillId="0" borderId="46" xfId="0" applyFont="1" applyBorder="1" applyAlignment="1" applyProtection="1">
      <alignment horizontal="justify" vertical="top" wrapText="1"/>
      <protection locked="0"/>
    </xf>
    <xf numFmtId="0" fontId="44" fillId="0" borderId="47" xfId="0" applyFont="1" applyBorder="1" applyAlignment="1" applyProtection="1">
      <alignment horizontal="justify" vertical="top" wrapText="1"/>
      <protection locked="0"/>
    </xf>
    <xf numFmtId="0" fontId="36" fillId="0" borderId="0" xfId="0" applyFont="1" applyFill="1" applyBorder="1" applyAlignment="1" applyProtection="1">
      <alignment horizontal="left" vertical="center" indent="1"/>
    </xf>
    <xf numFmtId="165" fontId="37" fillId="4" borderId="0" xfId="0" applyNumberFormat="1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vertical="center"/>
    </xf>
    <xf numFmtId="0" fontId="44" fillId="0" borderId="38" xfId="0" applyFont="1" applyBorder="1" applyAlignment="1" applyProtection="1">
      <alignment horizontal="justify" vertical="top" wrapText="1"/>
      <protection locked="0"/>
    </xf>
    <xf numFmtId="0" fontId="44" fillId="0" borderId="49" xfId="0" applyFont="1" applyBorder="1" applyAlignment="1" applyProtection="1">
      <alignment horizontal="justify" vertical="top" wrapText="1"/>
      <protection locked="0"/>
    </xf>
    <xf numFmtId="0" fontId="44" fillId="0" borderId="51" xfId="0" applyFont="1" applyBorder="1" applyAlignment="1" applyProtection="1">
      <alignment horizontal="justify" vertical="top" wrapText="1"/>
      <protection locked="0"/>
    </xf>
    <xf numFmtId="0" fontId="44" fillId="0" borderId="28" xfId="0" applyFont="1" applyBorder="1" applyAlignment="1" applyProtection="1">
      <alignment horizontal="justify" vertical="top" wrapText="1"/>
      <protection locked="0"/>
    </xf>
    <xf numFmtId="166" fontId="28" fillId="0" borderId="53" xfId="0" applyNumberFormat="1" applyFont="1" applyBorder="1" applyAlignment="1" applyProtection="1">
      <alignment vertical="center" wrapText="1"/>
      <protection locked="0"/>
    </xf>
    <xf numFmtId="0" fontId="36" fillId="0" borderId="0" xfId="0" applyFont="1" applyFill="1" applyAlignment="1" applyProtection="1">
      <alignment horizontal="left" vertical="center" indent="1"/>
    </xf>
    <xf numFmtId="0" fontId="37" fillId="0" borderId="0" xfId="0" applyFont="1" applyAlignment="1" applyProtection="1">
      <alignment horizontal="left"/>
    </xf>
    <xf numFmtId="0" fontId="36" fillId="0" borderId="0" xfId="0" applyFont="1" applyBorder="1" applyAlignment="1" applyProtection="1">
      <alignment horizontal="justify" vertical="top" wrapText="1"/>
    </xf>
    <xf numFmtId="0" fontId="36" fillId="0" borderId="0" xfId="0" applyFont="1" applyBorder="1" applyAlignment="1" applyProtection="1">
      <alignment vertical="center"/>
    </xf>
    <xf numFmtId="0" fontId="36" fillId="14" borderId="0" xfId="0" applyFont="1" applyFill="1" applyBorder="1" applyAlignment="1">
      <alignment vertical="center"/>
    </xf>
    <xf numFmtId="0" fontId="46" fillId="0" borderId="0" xfId="0" applyFont="1" applyFill="1" applyProtection="1"/>
    <xf numFmtId="0" fontId="36" fillId="0" borderId="0" xfId="0" applyFont="1" applyFill="1" applyAlignment="1" applyProtection="1">
      <alignment horizontal="left" vertical="top" wrapText="1"/>
    </xf>
    <xf numFmtId="0" fontId="36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36" fillId="0" borderId="0" xfId="0" applyFont="1" applyFill="1" applyBorder="1" applyAlignment="1" applyProtection="1">
      <alignment horizontal="left"/>
    </xf>
    <xf numFmtId="0" fontId="36" fillId="0" borderId="0" xfId="0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  <protection locked="0"/>
    </xf>
    <xf numFmtId="0" fontId="36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  <protection locked="0"/>
    </xf>
    <xf numFmtId="0" fontId="36" fillId="0" borderId="0" xfId="0" applyFont="1" applyFill="1" applyAlignment="1" applyProtection="1">
      <alignment horizontal="right"/>
    </xf>
    <xf numFmtId="0" fontId="35" fillId="0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left" vertical="center"/>
    </xf>
    <xf numFmtId="0" fontId="38" fillId="2" borderId="0" xfId="0" applyFont="1" applyFill="1" applyBorder="1"/>
    <xf numFmtId="0" fontId="39" fillId="2" borderId="0" xfId="0" applyFont="1" applyFill="1" applyBorder="1"/>
    <xf numFmtId="0" fontId="39" fillId="2" borderId="0" xfId="0" applyFont="1" applyFill="1" applyBorder="1" applyAlignment="1">
      <alignment horizontal="center"/>
    </xf>
    <xf numFmtId="0" fontId="39" fillId="0" borderId="0" xfId="0" applyFont="1" applyBorder="1"/>
    <xf numFmtId="0" fontId="39" fillId="0" borderId="0" xfId="0" applyFont="1"/>
    <xf numFmtId="0" fontId="7" fillId="2" borderId="0" xfId="0" applyFont="1" applyFill="1" applyBorder="1" applyAlignment="1">
      <alignment horizontal="left" vertical="center"/>
    </xf>
    <xf numFmtId="0" fontId="47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7" fillId="2" borderId="24" xfId="0" applyFont="1" applyFill="1" applyBorder="1" applyAlignment="1">
      <alignment horizontal="left" vertical="center"/>
    </xf>
    <xf numFmtId="0" fontId="47" fillId="2" borderId="22" xfId="0" applyFont="1" applyFill="1" applyBorder="1"/>
    <xf numFmtId="0" fontId="0" fillId="2" borderId="22" xfId="0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3" fillId="0" borderId="36" xfId="0" applyFont="1" applyBorder="1" applyProtection="1">
      <protection locked="0"/>
    </xf>
    <xf numFmtId="0" fontId="3" fillId="2" borderId="0" xfId="0" applyFont="1" applyFill="1" applyBorder="1"/>
    <xf numFmtId="0" fontId="7" fillId="2" borderId="0" xfId="0" applyFont="1" applyFill="1" applyBorder="1" applyAlignment="1">
      <alignment horizontal="justify" vertical="center"/>
    </xf>
    <xf numFmtId="0" fontId="39" fillId="0" borderId="0" xfId="0" applyFont="1" applyBorder="1" applyAlignment="1">
      <alignment horizontal="left"/>
    </xf>
    <xf numFmtId="0" fontId="11" fillId="2" borderId="0" xfId="0" applyFont="1" applyFill="1" applyAlignment="1">
      <alignment horizontal="left" vertical="center" indent="1"/>
    </xf>
    <xf numFmtId="0" fontId="0" fillId="0" borderId="36" xfId="0" applyBorder="1" applyAlignment="1">
      <alignment vertical="center" wrapText="1"/>
    </xf>
    <xf numFmtId="0" fontId="49" fillId="0" borderId="36" xfId="0" applyFont="1" applyBorder="1" applyAlignment="1">
      <alignment vertical="center" wrapText="1"/>
    </xf>
    <xf numFmtId="0" fontId="0" fillId="15" borderId="0" xfId="0" applyFill="1"/>
    <xf numFmtId="0" fontId="20" fillId="15" borderId="0" xfId="4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6" applyFont="1" applyFill="1" applyBorder="1" applyAlignment="1">
      <alignment horizontal="center" vertical="center"/>
    </xf>
    <xf numFmtId="0" fontId="20" fillId="0" borderId="0" xfId="6" applyFont="1" applyFill="1" applyBorder="1" applyAlignment="1">
      <alignment vertical="center"/>
    </xf>
    <xf numFmtId="0" fontId="20" fillId="0" borderId="0" xfId="6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vertical="center"/>
    </xf>
    <xf numFmtId="0" fontId="7" fillId="0" borderId="0" xfId="6" applyFont="1" applyFill="1" applyBorder="1"/>
    <xf numFmtId="0" fontId="7" fillId="0" borderId="0" xfId="6" applyFont="1" applyFill="1" applyBorder="1" applyAlignment="1">
      <alignment horizontal="center"/>
    </xf>
    <xf numFmtId="0" fontId="7" fillId="0" borderId="0" xfId="6" applyFont="1" applyFill="1" applyBorder="1" applyAlignment="1">
      <alignment horizontal="left"/>
    </xf>
    <xf numFmtId="0" fontId="16" fillId="0" borderId="0" xfId="6"/>
    <xf numFmtId="0" fontId="16" fillId="0" borderId="0" xfId="6" applyFont="1" applyAlignment="1">
      <alignment vertical="center"/>
    </xf>
    <xf numFmtId="0" fontId="16" fillId="0" borderId="13" xfId="6" applyBorder="1" applyAlignment="1">
      <alignment horizontal="center" vertical="center"/>
    </xf>
    <xf numFmtId="0" fontId="16" fillId="0" borderId="28" xfId="6" applyBorder="1" applyAlignment="1">
      <alignment horizontal="center" vertical="center"/>
    </xf>
    <xf numFmtId="0" fontId="16" fillId="0" borderId="12" xfId="6" applyFont="1" applyBorder="1" applyAlignment="1">
      <alignment horizontal="center" vertical="center"/>
    </xf>
    <xf numFmtId="165" fontId="16" fillId="0" borderId="24" xfId="6" applyNumberFormat="1" applyFont="1" applyBorder="1" applyAlignment="1">
      <alignment horizontal="center" vertical="center"/>
    </xf>
    <xf numFmtId="165" fontId="16" fillId="0" borderId="31" xfId="6" applyNumberFormat="1" applyFont="1" applyBorder="1" applyAlignment="1">
      <alignment horizontal="center" vertical="center"/>
    </xf>
    <xf numFmtId="165" fontId="16" fillId="0" borderId="23" xfId="6" applyNumberFormat="1" applyFont="1" applyBorder="1" applyAlignment="1">
      <alignment horizontal="center" vertical="center"/>
    </xf>
    <xf numFmtId="1" fontId="16" fillId="0" borderId="24" xfId="6" applyNumberFormat="1" applyFont="1" applyBorder="1" applyAlignment="1">
      <alignment horizontal="center" vertical="center"/>
    </xf>
    <xf numFmtId="1" fontId="16" fillId="0" borderId="31" xfId="6" applyNumberFormat="1" applyFont="1" applyBorder="1" applyAlignment="1">
      <alignment horizontal="center" vertical="center"/>
    </xf>
    <xf numFmtId="1" fontId="16" fillId="0" borderId="23" xfId="6" applyNumberFormat="1" applyFont="1" applyBorder="1" applyAlignment="1">
      <alignment horizontal="center" vertical="center"/>
    </xf>
    <xf numFmtId="166" fontId="16" fillId="9" borderId="24" xfId="8" applyNumberFormat="1" applyFont="1" applyFill="1" applyBorder="1" applyAlignment="1">
      <alignment horizontal="center" vertical="center"/>
    </xf>
    <xf numFmtId="166" fontId="16" fillId="9" borderId="31" xfId="8" applyNumberFormat="1" applyFont="1" applyFill="1" applyBorder="1" applyAlignment="1">
      <alignment horizontal="center" vertical="center"/>
    </xf>
    <xf numFmtId="166" fontId="16" fillId="9" borderId="23" xfId="8" applyNumberFormat="1" applyFont="1" applyFill="1" applyBorder="1" applyAlignment="1">
      <alignment horizontal="center" vertical="center"/>
    </xf>
    <xf numFmtId="0" fontId="52" fillId="9" borderId="35" xfId="6" applyFont="1" applyFill="1" applyBorder="1" applyAlignment="1">
      <alignment vertical="center"/>
    </xf>
    <xf numFmtId="0" fontId="18" fillId="9" borderId="6" xfId="6" applyFont="1" applyFill="1" applyBorder="1" applyAlignment="1">
      <alignment vertical="center"/>
    </xf>
    <xf numFmtId="166" fontId="18" fillId="9" borderId="6" xfId="8" applyNumberFormat="1" applyFont="1" applyFill="1" applyBorder="1" applyAlignment="1">
      <alignment vertical="center"/>
    </xf>
    <xf numFmtId="0" fontId="16" fillId="9" borderId="7" xfId="6" applyFont="1" applyFill="1" applyBorder="1"/>
    <xf numFmtId="0" fontId="16" fillId="0" borderId="0" xfId="6" applyFont="1"/>
    <xf numFmtId="0" fontId="16" fillId="9" borderId="34" xfId="6" applyFont="1" applyFill="1" applyBorder="1" applyAlignment="1">
      <alignment vertical="center"/>
    </xf>
    <xf numFmtId="0" fontId="16" fillId="9" borderId="0" xfId="6" applyFont="1" applyFill="1" applyBorder="1" applyAlignment="1">
      <alignment vertical="center"/>
    </xf>
    <xf numFmtId="0" fontId="16" fillId="9" borderId="33" xfId="6" applyFont="1" applyFill="1" applyBorder="1"/>
    <xf numFmtId="0" fontId="18" fillId="9" borderId="34" xfId="6" applyFont="1" applyFill="1" applyBorder="1" applyAlignment="1">
      <alignment vertical="center"/>
    </xf>
    <xf numFmtId="0" fontId="18" fillId="9" borderId="0" xfId="6" applyFont="1" applyFill="1" applyBorder="1" applyAlignment="1">
      <alignment vertical="center"/>
    </xf>
    <xf numFmtId="0" fontId="18" fillId="9" borderId="0" xfId="6" applyFont="1" applyFill="1" applyBorder="1" applyAlignment="1">
      <alignment horizontal="right" vertical="center"/>
    </xf>
    <xf numFmtId="0" fontId="18" fillId="9" borderId="33" xfId="6" applyFont="1" applyFill="1" applyBorder="1"/>
    <xf numFmtId="0" fontId="53" fillId="0" borderId="0" xfId="6" applyFont="1"/>
    <xf numFmtId="0" fontId="54" fillId="9" borderId="34" xfId="6" applyFont="1" applyFill="1" applyBorder="1" applyAlignment="1">
      <alignment vertical="center"/>
    </xf>
    <xf numFmtId="3" fontId="56" fillId="9" borderId="0" xfId="6" applyNumberFormat="1" applyFont="1" applyFill="1" applyBorder="1" applyAlignment="1">
      <alignment vertical="center"/>
    </xf>
    <xf numFmtId="1" fontId="16" fillId="0" borderId="0" xfId="6" applyNumberFormat="1" applyFont="1"/>
    <xf numFmtId="0" fontId="56" fillId="9" borderId="0" xfId="6" applyFont="1" applyFill="1" applyBorder="1" applyAlignment="1">
      <alignment vertical="center"/>
    </xf>
    <xf numFmtId="0" fontId="52" fillId="9" borderId="13" xfId="6" applyFont="1" applyFill="1" applyBorder="1" applyAlignment="1">
      <alignment vertical="center"/>
    </xf>
    <xf numFmtId="0" fontId="16" fillId="9" borderId="11" xfId="6" applyFont="1" applyFill="1" applyBorder="1" applyAlignment="1">
      <alignment vertical="center"/>
    </xf>
    <xf numFmtId="0" fontId="18" fillId="9" borderId="11" xfId="6" applyFont="1" applyFill="1" applyBorder="1" applyAlignment="1">
      <alignment vertical="center"/>
    </xf>
    <xf numFmtId="166" fontId="56" fillId="9" borderId="11" xfId="8" applyNumberFormat="1" applyFont="1" applyFill="1" applyBorder="1" applyAlignment="1">
      <alignment vertical="center"/>
    </xf>
    <xf numFmtId="0" fontId="16" fillId="9" borderId="12" xfId="6" applyFont="1" applyFill="1" applyBorder="1"/>
    <xf numFmtId="165" fontId="16" fillId="0" borderId="24" xfId="6" applyNumberFormat="1" applyFont="1" applyFill="1" applyBorder="1" applyAlignment="1">
      <alignment horizontal="center" vertical="center"/>
    </xf>
    <xf numFmtId="165" fontId="16" fillId="0" borderId="31" xfId="6" applyNumberFormat="1" applyFont="1" applyFill="1" applyBorder="1" applyAlignment="1">
      <alignment horizontal="center" vertical="center"/>
    </xf>
    <xf numFmtId="165" fontId="16" fillId="0" borderId="23" xfId="6" applyNumberFormat="1" applyFont="1" applyFill="1" applyBorder="1" applyAlignment="1">
      <alignment horizontal="center" vertical="center"/>
    </xf>
    <xf numFmtId="1" fontId="16" fillId="0" borderId="24" xfId="6" applyNumberFormat="1" applyFont="1" applyFill="1" applyBorder="1" applyAlignment="1">
      <alignment horizontal="center" vertical="center"/>
    </xf>
    <xf numFmtId="1" fontId="16" fillId="0" borderId="31" xfId="6" applyNumberFormat="1" applyFont="1" applyFill="1" applyBorder="1" applyAlignment="1">
      <alignment horizontal="center" vertical="center"/>
    </xf>
    <xf numFmtId="1" fontId="16" fillId="0" borderId="23" xfId="6" applyNumberFormat="1" applyFont="1" applyFill="1" applyBorder="1" applyAlignment="1">
      <alignment horizontal="center" vertical="center"/>
    </xf>
    <xf numFmtId="3" fontId="8" fillId="0" borderId="24" xfId="0" applyNumberFormat="1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31" fillId="0" borderId="0" xfId="0" applyFont="1" applyProtection="1"/>
    <xf numFmtId="165" fontId="57" fillId="4" borderId="0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vertical="center"/>
    </xf>
    <xf numFmtId="0" fontId="31" fillId="0" borderId="0" xfId="0" applyFont="1" applyFill="1" applyAlignment="1" applyProtection="1">
      <alignment vertical="center"/>
    </xf>
    <xf numFmtId="0" fontId="31" fillId="2" borderId="0" xfId="0" applyFont="1" applyFill="1" applyAlignment="1" applyProtection="1">
      <alignment vertical="center"/>
    </xf>
    <xf numFmtId="0" fontId="58" fillId="0" borderId="0" xfId="0" applyFont="1" applyFill="1" applyProtection="1"/>
    <xf numFmtId="166" fontId="7" fillId="0" borderId="48" xfId="0" applyNumberFormat="1" applyFont="1" applyBorder="1" applyAlignment="1" applyProtection="1">
      <alignment horizontal="center" vertical="top" wrapText="1"/>
      <protection locked="0"/>
    </xf>
    <xf numFmtId="166" fontId="7" fillId="0" borderId="50" xfId="0" applyNumberFormat="1" applyFont="1" applyBorder="1" applyAlignment="1" applyProtection="1">
      <alignment horizontal="center" vertical="top" wrapText="1"/>
      <protection locked="0"/>
    </xf>
    <xf numFmtId="166" fontId="7" fillId="0" borderId="52" xfId="0" applyNumberFormat="1" applyFont="1" applyBorder="1" applyAlignment="1" applyProtection="1">
      <alignment horizontal="center" vertical="top" wrapText="1"/>
      <protection locked="0"/>
    </xf>
    <xf numFmtId="0" fontId="31" fillId="0" borderId="0" xfId="0" applyFont="1" applyFill="1" applyBorder="1" applyAlignment="1" applyProtection="1">
      <alignment horizontal="left" vertical="center" indent="1"/>
    </xf>
    <xf numFmtId="0" fontId="31" fillId="2" borderId="0" xfId="0" applyFont="1" applyFill="1" applyBorder="1"/>
    <xf numFmtId="3" fontId="8" fillId="0" borderId="31" xfId="0" applyNumberFormat="1" applyFont="1" applyFill="1" applyBorder="1" applyAlignment="1">
      <alignment horizontal="center" vertical="center"/>
    </xf>
    <xf numFmtId="3" fontId="16" fillId="0" borderId="24" xfId="6" applyNumberFormat="1" applyFont="1" applyBorder="1" applyAlignment="1">
      <alignment horizontal="center" vertical="center"/>
    </xf>
    <xf numFmtId="3" fontId="16" fillId="0" borderId="31" xfId="6" applyNumberFormat="1" applyFont="1" applyBorder="1" applyAlignment="1">
      <alignment horizontal="center" vertical="center"/>
    </xf>
    <xf numFmtId="3" fontId="16" fillId="0" borderId="23" xfId="6" applyNumberFormat="1" applyFont="1" applyBorder="1" applyAlignment="1">
      <alignment horizontal="center" vertical="center"/>
    </xf>
    <xf numFmtId="3" fontId="16" fillId="0" borderId="24" xfId="6" applyNumberFormat="1" applyFont="1" applyFill="1" applyBorder="1" applyAlignment="1">
      <alignment horizontal="center" vertical="center"/>
    </xf>
    <xf numFmtId="3" fontId="16" fillId="0" borderId="31" xfId="6" applyNumberFormat="1" applyFont="1" applyFill="1" applyBorder="1" applyAlignment="1">
      <alignment horizontal="center" vertical="center"/>
    </xf>
    <xf numFmtId="3" fontId="16" fillId="0" borderId="23" xfId="6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46" fillId="0" borderId="0" xfId="0" applyFont="1" applyFill="1" applyAlignment="1" applyProtection="1">
      <alignment horizontal="left" wrapText="1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Alignment="1" applyProtection="1">
      <alignment horizontal="left" vertical="center"/>
    </xf>
    <xf numFmtId="0" fontId="34" fillId="0" borderId="0" xfId="0" applyFont="1" applyFill="1" applyAlignment="1" applyProtection="1">
      <alignment horizontal="left" wrapText="1"/>
    </xf>
    <xf numFmtId="0" fontId="31" fillId="2" borderId="0" xfId="0" applyFont="1" applyFill="1" applyBorder="1" applyAlignment="1" applyProtection="1">
      <alignment horizontal="left" vertical="center"/>
    </xf>
    <xf numFmtId="0" fontId="31" fillId="2" borderId="0" xfId="0" applyFont="1" applyFill="1" applyAlignment="1" applyProtection="1">
      <alignment horizontal="left" vertical="center"/>
    </xf>
    <xf numFmtId="0" fontId="36" fillId="0" borderId="0" xfId="0" applyFont="1" applyFill="1" applyAlignment="1" applyProtection="1">
      <alignment horizontal="right"/>
    </xf>
    <xf numFmtId="0" fontId="36" fillId="0" borderId="24" xfId="0" applyFont="1" applyBorder="1" applyAlignment="1" applyProtection="1">
      <alignment horizontal="left" vertical="top"/>
    </xf>
    <xf numFmtId="0" fontId="36" fillId="0" borderId="22" xfId="0" applyFont="1" applyBorder="1" applyAlignment="1" applyProtection="1">
      <alignment horizontal="left" vertical="top"/>
    </xf>
    <xf numFmtId="0" fontId="36" fillId="0" borderId="23" xfId="0" applyFont="1" applyBorder="1" applyAlignment="1" applyProtection="1">
      <alignment horizontal="left" vertical="top"/>
    </xf>
    <xf numFmtId="0" fontId="36" fillId="0" borderId="37" xfId="0" applyFont="1" applyBorder="1" applyAlignment="1" applyProtection="1">
      <alignment horizontal="center" vertical="top" wrapText="1"/>
      <protection locked="0"/>
    </xf>
    <xf numFmtId="0" fontId="36" fillId="0" borderId="36" xfId="0" applyFont="1" applyBorder="1" applyAlignment="1" applyProtection="1">
      <alignment horizontal="left" vertical="top" wrapText="1"/>
    </xf>
    <xf numFmtId="0" fontId="36" fillId="0" borderId="40" xfId="0" applyFont="1" applyBorder="1" applyAlignment="1" applyProtection="1">
      <alignment horizontal="center" vertical="top" wrapText="1"/>
      <protection locked="0"/>
    </xf>
    <xf numFmtId="0" fontId="28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45" fillId="0" borderId="0" xfId="0" applyFont="1" applyAlignment="1" applyProtection="1">
      <alignment horizontal="left" vertical="center" wrapText="1"/>
    </xf>
    <xf numFmtId="0" fontId="34" fillId="0" borderId="0" xfId="0" applyFont="1" applyFill="1" applyAlignment="1" applyProtection="1">
      <alignment horizontal="justify" vertical="top" wrapText="1"/>
    </xf>
    <xf numFmtId="0" fontId="36" fillId="0" borderId="36" xfId="0" applyFont="1" applyBorder="1" applyAlignment="1" applyProtection="1">
      <alignment horizontal="center" vertical="top" wrapText="1"/>
    </xf>
    <xf numFmtId="0" fontId="36" fillId="0" borderId="36" xfId="0" applyFont="1" applyBorder="1" applyAlignment="1" applyProtection="1">
      <alignment horizontal="center" wrapText="1"/>
    </xf>
    <xf numFmtId="0" fontId="7" fillId="0" borderId="23" xfId="0" applyFont="1" applyBorder="1" applyAlignment="1" applyProtection="1">
      <alignment horizontal="left" vertical="top" wrapText="1"/>
    </xf>
    <xf numFmtId="0" fontId="7" fillId="0" borderId="36" xfId="0" applyFont="1" applyBorder="1" applyAlignment="1" applyProtection="1">
      <alignment horizontal="left" vertical="top" wrapText="1"/>
    </xf>
    <xf numFmtId="0" fontId="7" fillId="0" borderId="24" xfId="0" applyFont="1" applyBorder="1" applyAlignment="1" applyProtection="1">
      <alignment horizontal="left" vertical="top" wrapText="1"/>
    </xf>
    <xf numFmtId="0" fontId="44" fillId="0" borderId="49" xfId="0" applyFont="1" applyBorder="1" applyAlignment="1" applyProtection="1">
      <alignment horizontal="center" vertical="top" wrapText="1"/>
      <protection locked="0"/>
    </xf>
    <xf numFmtId="0" fontId="44" fillId="0" borderId="28" xfId="0" applyFont="1" applyBorder="1" applyAlignment="1" applyProtection="1">
      <alignment horizontal="center" vertical="top" wrapText="1"/>
      <protection locked="0"/>
    </xf>
    <xf numFmtId="0" fontId="44" fillId="0" borderId="47" xfId="0" applyFont="1" applyBorder="1" applyAlignment="1" applyProtection="1">
      <alignment horizontal="center" vertical="top" wrapText="1"/>
      <protection locked="0"/>
    </xf>
    <xf numFmtId="0" fontId="36" fillId="0" borderId="0" xfId="0" applyFont="1" applyBorder="1" applyAlignment="1" applyProtection="1">
      <alignment horizontal="left" vertical="top" wrapText="1"/>
    </xf>
    <xf numFmtId="0" fontId="20" fillId="0" borderId="0" xfId="0" applyFont="1" applyFill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justify" vertical="top" wrapText="1"/>
    </xf>
    <xf numFmtId="0" fontId="20" fillId="0" borderId="36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justify" vertical="top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horizontal="left" vertical="center"/>
    </xf>
    <xf numFmtId="166" fontId="7" fillId="0" borderId="19" xfId="1" applyNumberFormat="1" applyFont="1" applyFill="1" applyBorder="1" applyAlignment="1" applyProtection="1">
      <alignment horizontal="center" vertical="center"/>
      <protection locked="0"/>
    </xf>
    <xf numFmtId="166" fontId="7" fillId="0" borderId="18" xfId="1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33" xfId="0" applyFont="1" applyBorder="1" applyAlignment="1" applyProtection="1">
      <alignment horizontal="left" vertical="top" wrapText="1"/>
    </xf>
    <xf numFmtId="0" fontId="7" fillId="0" borderId="45" xfId="0" applyFont="1" applyBorder="1" applyAlignment="1" applyProtection="1">
      <alignment horizontal="left" vertical="top" wrapText="1"/>
    </xf>
    <xf numFmtId="0" fontId="7" fillId="0" borderId="34" xfId="0" applyFont="1" applyBorder="1" applyAlignment="1" applyProtection="1">
      <alignment horizontal="left" vertical="top" wrapText="1"/>
    </xf>
    <xf numFmtId="0" fontId="36" fillId="0" borderId="12" xfId="0" applyFont="1" applyBorder="1" applyAlignment="1" applyProtection="1">
      <alignment horizontal="left" vertical="top" wrapText="1"/>
    </xf>
    <xf numFmtId="0" fontId="36" fillId="0" borderId="41" xfId="0" applyFont="1" applyBorder="1" applyAlignment="1" applyProtection="1">
      <alignment horizontal="left" vertical="top" wrapText="1"/>
    </xf>
    <xf numFmtId="0" fontId="20" fillId="0" borderId="0" xfId="0" applyFont="1" applyFill="1" applyAlignment="1" applyProtection="1">
      <alignment horizontal="justify" vertical="center" wrapText="1"/>
    </xf>
    <xf numFmtId="0" fontId="20" fillId="0" borderId="24" xfId="0" applyFont="1" applyFill="1" applyBorder="1" applyAlignment="1" applyProtection="1">
      <alignment horizontal="center" vertical="center" wrapText="1"/>
    </xf>
    <xf numFmtId="0" fontId="20" fillId="0" borderId="22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166" fontId="7" fillId="0" borderId="8" xfId="1" applyNumberFormat="1" applyFont="1" applyFill="1" applyBorder="1" applyAlignment="1" applyProtection="1">
      <alignment horizontal="center" vertical="center"/>
      <protection locked="0"/>
    </xf>
    <xf numFmtId="166" fontId="7" fillId="0" borderId="9" xfId="1" applyNumberFormat="1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left" vertical="center"/>
    </xf>
    <xf numFmtId="0" fontId="7" fillId="2" borderId="39" xfId="0" applyFont="1" applyFill="1" applyBorder="1" applyAlignment="1" applyProtection="1">
      <alignment horizontal="left" vertical="center"/>
    </xf>
    <xf numFmtId="166" fontId="7" fillId="0" borderId="44" xfId="1" applyNumberFormat="1" applyFont="1" applyFill="1" applyBorder="1" applyAlignment="1" applyProtection="1">
      <alignment horizontal="center" vertical="center"/>
      <protection locked="0"/>
    </xf>
    <xf numFmtId="166" fontId="7" fillId="0" borderId="43" xfId="1" applyNumberFormat="1" applyFont="1" applyFill="1" applyBorder="1" applyAlignment="1" applyProtection="1">
      <alignment horizontal="center" vertical="center"/>
      <protection locked="0"/>
    </xf>
    <xf numFmtId="0" fontId="36" fillId="0" borderId="39" xfId="0" applyFont="1" applyBorder="1" applyAlignment="1" applyProtection="1">
      <alignment horizontal="left" vertical="top" wrapText="1"/>
    </xf>
    <xf numFmtId="0" fontId="36" fillId="0" borderId="42" xfId="0" applyFont="1" applyBorder="1" applyAlignment="1" applyProtection="1">
      <alignment horizontal="left" vertical="top" wrapText="1"/>
    </xf>
    <xf numFmtId="0" fontId="21" fillId="9" borderId="0" xfId="0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36" fillId="0" borderId="10" xfId="0" applyFont="1" applyBorder="1" applyAlignment="1" applyProtection="1">
      <alignment horizontal="left" vertical="top" wrapText="1"/>
    </xf>
    <xf numFmtId="0" fontId="36" fillId="0" borderId="37" xfId="0" applyFont="1" applyBorder="1" applyAlignment="1" applyProtection="1">
      <alignment horizontal="left" vertical="top" wrapText="1"/>
    </xf>
    <xf numFmtId="0" fontId="28" fillId="2" borderId="0" xfId="0" applyFont="1" applyFill="1" applyAlignment="1" applyProtection="1">
      <alignment horizontal="justify" vertical="center" wrapText="1"/>
    </xf>
    <xf numFmtId="0" fontId="28" fillId="2" borderId="0" xfId="0" applyFont="1" applyFill="1" applyBorder="1" applyAlignment="1" applyProtection="1">
      <alignment horizontal="justify" vertical="center" wrapText="1"/>
    </xf>
    <xf numFmtId="0" fontId="7" fillId="0" borderId="23" xfId="0" applyFont="1" applyFill="1" applyBorder="1" applyAlignment="1" applyProtection="1">
      <alignment horizontal="left" vertical="center"/>
    </xf>
    <xf numFmtId="0" fontId="7" fillId="0" borderId="36" xfId="0" applyFont="1" applyFill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11" borderId="11" xfId="0" applyFont="1" applyFill="1" applyBorder="1" applyAlignment="1" applyProtection="1">
      <alignment horizontal="left" vertical="center"/>
    </xf>
    <xf numFmtId="0" fontId="7" fillId="11" borderId="12" xfId="0" applyFont="1" applyFill="1" applyBorder="1" applyAlignment="1" applyProtection="1">
      <alignment horizontal="left" vertical="center"/>
    </xf>
    <xf numFmtId="0" fontId="32" fillId="2" borderId="0" xfId="0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0" fontId="7" fillId="0" borderId="36" xfId="0" applyFont="1" applyBorder="1" applyAlignment="1" applyProtection="1">
      <alignment horizontal="left" vertical="center"/>
    </xf>
    <xf numFmtId="0" fontId="7" fillId="11" borderId="23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left" vertical="center"/>
    </xf>
    <xf numFmtId="0" fontId="7" fillId="11" borderId="22" xfId="0" applyFont="1" applyFill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left" vertical="center" indent="1"/>
    </xf>
    <xf numFmtId="0" fontId="16" fillId="0" borderId="0" xfId="0" applyFont="1" applyAlignment="1" applyProtection="1">
      <alignment horizontal="left" vertical="center" indent="1"/>
    </xf>
    <xf numFmtId="0" fontId="30" fillId="3" borderId="0" xfId="0" applyFont="1" applyFill="1" applyBorder="1" applyAlignment="1" applyProtection="1">
      <alignment horizontal="center" vertical="center" wrapText="1"/>
    </xf>
    <xf numFmtId="0" fontId="30" fillId="3" borderId="33" xfId="0" applyFont="1" applyFill="1" applyBorder="1" applyAlignment="1" applyProtection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5" fillId="10" borderId="0" xfId="0" applyFont="1" applyFill="1" applyAlignment="1" applyProtection="1">
      <alignment horizontal="left" vertical="center" wrapText="1"/>
    </xf>
    <xf numFmtId="0" fontId="7" fillId="10" borderId="11" xfId="0" applyFont="1" applyFill="1" applyBorder="1" applyAlignment="1" applyProtection="1">
      <alignment horizontal="center" vertical="top"/>
    </xf>
    <xf numFmtId="0" fontId="7" fillId="10" borderId="11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Alignment="1" applyProtection="1">
      <alignment horizontal="left" vertical="center" wrapText="1"/>
    </xf>
    <xf numFmtId="0" fontId="20" fillId="2" borderId="0" xfId="0" applyFont="1" applyFill="1" applyAlignment="1" applyProtection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27" xfId="0" applyFont="1" applyBorder="1" applyAlignment="1" applyProtection="1">
      <alignment horizontal="left" vertical="center" wrapText="1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164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left" vertical="center" wrapText="1" indent="1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64" fontId="7" fillId="0" borderId="33" xfId="0" applyNumberFormat="1" applyFont="1" applyBorder="1" applyAlignment="1" applyProtection="1">
      <alignment horizontal="center" vertical="center"/>
      <protection locked="0"/>
    </xf>
    <xf numFmtId="164" fontId="18" fillId="0" borderId="11" xfId="0" applyNumberFormat="1" applyFont="1" applyBorder="1" applyAlignment="1" applyProtection="1">
      <alignment horizontal="center" vertical="center"/>
      <protection locked="0"/>
    </xf>
    <xf numFmtId="164" fontId="18" fillId="0" borderId="12" xfId="0" applyNumberFormat="1" applyFont="1" applyBorder="1" applyAlignment="1" applyProtection="1">
      <alignment horizontal="center" vertical="center"/>
      <protection locked="0"/>
    </xf>
    <xf numFmtId="164" fontId="7" fillId="0" borderId="34" xfId="0" applyNumberFormat="1" applyFont="1" applyBorder="1" applyAlignment="1" applyProtection="1">
      <alignment horizontal="center" vertical="center"/>
      <protection locked="0"/>
    </xf>
    <xf numFmtId="164" fontId="18" fillId="0" borderId="1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7" fillId="0" borderId="11" xfId="0" applyFont="1" applyFill="1" applyBorder="1" applyAlignment="1" applyProtection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25" fillId="0" borderId="22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1" fontId="7" fillId="3" borderId="22" xfId="0" applyNumberFormat="1" applyFont="1" applyFill="1" applyBorder="1" applyAlignment="1" applyProtection="1">
      <alignment horizontal="left" vertical="center"/>
    </xf>
    <xf numFmtId="1" fontId="7" fillId="3" borderId="23" xfId="0" applyNumberFormat="1" applyFont="1" applyFill="1" applyBorder="1" applyAlignment="1" applyProtection="1">
      <alignment horizontal="left" vertical="center"/>
    </xf>
    <xf numFmtId="1" fontId="7" fillId="3" borderId="24" xfId="0" applyNumberFormat="1" applyFont="1" applyFill="1" applyBorder="1" applyAlignment="1" applyProtection="1">
      <alignment horizontal="center" vertical="center"/>
    </xf>
    <xf numFmtId="1" fontId="7" fillId="3" borderId="26" xfId="0" applyNumberFormat="1" applyFont="1" applyFill="1" applyBorder="1" applyAlignment="1" applyProtection="1">
      <alignment horizontal="center" vertical="center"/>
    </xf>
    <xf numFmtId="1" fontId="7" fillId="3" borderId="25" xfId="0" applyNumberFormat="1" applyFont="1" applyFill="1" applyBorder="1" applyAlignment="1" applyProtection="1">
      <alignment horizontal="center" vertical="center"/>
    </xf>
    <xf numFmtId="1" fontId="7" fillId="3" borderId="23" xfId="0" applyNumberFormat="1" applyFont="1" applyFill="1" applyBorder="1" applyAlignment="1" applyProtection="1">
      <alignment horizontal="center" vertical="center"/>
    </xf>
    <xf numFmtId="1" fontId="7" fillId="3" borderId="2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1" fontId="7" fillId="0" borderId="16" xfId="0" applyNumberFormat="1" applyFont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 vertical="center"/>
      <protection locked="0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1" fontId="7" fillId="0" borderId="27" xfId="0" applyNumberFormat="1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1" fontId="7" fillId="0" borderId="18" xfId="0" applyNumberFormat="1" applyFont="1" applyFill="1" applyBorder="1" applyAlignment="1" applyProtection="1">
      <alignment horizontal="center" vertical="center"/>
      <protection locked="0"/>
    </xf>
    <xf numFmtId="1" fontId="7" fillId="0" borderId="21" xfId="0" applyNumberFormat="1" applyFont="1" applyFill="1" applyBorder="1" applyAlignment="1" applyProtection="1">
      <alignment horizontal="center" vertical="center"/>
      <protection locked="0"/>
    </xf>
    <xf numFmtId="1" fontId="7" fillId="0" borderId="19" xfId="0" applyNumberFormat="1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left" vertical="center"/>
    </xf>
    <xf numFmtId="1" fontId="7" fillId="0" borderId="13" xfId="0" applyNumberFormat="1" applyFont="1" applyBorder="1" applyAlignment="1" applyProtection="1">
      <alignment horizontal="center" vertical="center"/>
      <protection locked="0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15" fillId="3" borderId="0" xfId="0" applyFont="1" applyFill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1" fontId="7" fillId="0" borderId="2" xfId="0" quotePrefix="1" applyNumberFormat="1" applyFont="1" applyBorder="1" applyAlignment="1" applyProtection="1">
      <alignment horizontal="left" vertical="center"/>
      <protection locked="0"/>
    </xf>
    <xf numFmtId="1" fontId="7" fillId="0" borderId="3" xfId="0" applyNumberFormat="1" applyFont="1" applyBorder="1" applyAlignment="1" applyProtection="1">
      <alignment horizontal="left" vertical="center"/>
      <protection locked="0"/>
    </xf>
    <xf numFmtId="1" fontId="7" fillId="0" borderId="4" xfId="0" applyNumberFormat="1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4" fillId="2" borderId="1" xfId="2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top"/>
    </xf>
    <xf numFmtId="0" fontId="7" fillId="2" borderId="0" xfId="0" applyFont="1" applyFill="1" applyAlignment="1" applyProtection="1">
      <alignment horizontal="left" vertical="center"/>
    </xf>
    <xf numFmtId="0" fontId="10" fillId="0" borderId="22" xfId="0" applyFont="1" applyBorder="1" applyAlignment="1" applyProtection="1">
      <alignment horizontal="left" vertical="top" wrapText="1"/>
    </xf>
    <xf numFmtId="0" fontId="10" fillId="0" borderId="23" xfId="0" applyFont="1" applyBorder="1" applyAlignment="1" applyProtection="1">
      <alignment horizontal="left" vertical="top" wrapText="1"/>
    </xf>
    <xf numFmtId="0" fontId="10" fillId="0" borderId="24" xfId="0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left" vertical="center"/>
    </xf>
    <xf numFmtId="1" fontId="7" fillId="0" borderId="16" xfId="0" applyNumberFormat="1" applyFont="1" applyFill="1" applyBorder="1" applyAlignment="1" applyProtection="1">
      <alignment horizontal="center" vertical="center"/>
      <protection locked="0"/>
    </xf>
    <xf numFmtId="1" fontId="7" fillId="0" borderId="17" xfId="0" applyNumberFormat="1" applyFont="1" applyFill="1" applyBorder="1" applyAlignment="1" applyProtection="1">
      <alignment horizontal="center" vertical="center"/>
      <protection locked="0"/>
    </xf>
    <xf numFmtId="1" fontId="7" fillId="0" borderId="9" xfId="0" applyNumberFormat="1" applyFont="1" applyFill="1" applyBorder="1" applyAlignment="1" applyProtection="1">
      <alignment horizontal="center" vertical="center"/>
      <protection locked="0"/>
    </xf>
    <xf numFmtId="1" fontId="7" fillId="0" borderId="10" xfId="0" applyNumberFormat="1" applyFont="1" applyFill="1" applyBorder="1" applyAlignment="1" applyProtection="1">
      <alignment horizontal="center" vertical="center"/>
      <protection locked="0"/>
    </xf>
    <xf numFmtId="1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50" fillId="15" borderId="34" xfId="0" applyFont="1" applyFill="1" applyBorder="1" applyAlignment="1">
      <alignment horizontal="center"/>
    </xf>
    <xf numFmtId="0" fontId="50" fillId="15" borderId="0" xfId="0" applyFont="1" applyFill="1" applyAlignment="1">
      <alignment horizontal="center"/>
    </xf>
    <xf numFmtId="0" fontId="16" fillId="0" borderId="0" xfId="6" applyAlignment="1">
      <alignment horizontal="left" vertical="center"/>
    </xf>
    <xf numFmtId="0" fontId="16" fillId="0" borderId="0" xfId="6" applyFont="1" applyAlignment="1">
      <alignment horizontal="justify" vertical="center" wrapText="1"/>
    </xf>
    <xf numFmtId="0" fontId="18" fillId="0" borderId="23" xfId="6" applyFont="1" applyBorder="1" applyAlignment="1">
      <alignment horizontal="left" vertical="center"/>
    </xf>
    <xf numFmtId="0" fontId="18" fillId="0" borderId="36" xfId="6" applyFont="1" applyBorder="1" applyAlignment="1">
      <alignment horizontal="left" vertical="center"/>
    </xf>
    <xf numFmtId="0" fontId="16" fillId="0" borderId="36" xfId="6" applyFont="1" applyBorder="1" applyAlignment="1">
      <alignment horizontal="left" vertical="center"/>
    </xf>
    <xf numFmtId="0" fontId="18" fillId="9" borderId="23" xfId="6" applyFont="1" applyFill="1" applyBorder="1" applyAlignment="1">
      <alignment horizontal="left" vertical="center"/>
    </xf>
    <xf numFmtId="0" fontId="16" fillId="9" borderId="36" xfId="6" applyFont="1" applyFill="1" applyBorder="1" applyAlignment="1">
      <alignment horizontal="left" vertical="center"/>
    </xf>
    <xf numFmtId="0" fontId="18" fillId="0" borderId="6" xfId="6" applyFont="1" applyBorder="1" applyAlignment="1">
      <alignment horizontal="left" vertical="center"/>
    </xf>
    <xf numFmtId="0" fontId="16" fillId="0" borderId="0" xfId="6" applyFont="1" applyAlignment="1">
      <alignment horizontal="left" vertical="center"/>
    </xf>
    <xf numFmtId="0" fontId="16" fillId="0" borderId="0" xfId="6" applyAlignment="1">
      <alignment horizontal="left" vertical="center" wrapText="1"/>
    </xf>
    <xf numFmtId="0" fontId="16" fillId="0" borderId="0" xfId="6" applyFont="1" applyAlignment="1">
      <alignment horizontal="left" vertical="center" wrapText="1"/>
    </xf>
    <xf numFmtId="0" fontId="18" fillId="0" borderId="23" xfId="6" applyFont="1" applyBorder="1" applyAlignment="1">
      <alignment horizontal="center" vertical="center"/>
    </xf>
    <xf numFmtId="0" fontId="18" fillId="0" borderId="36" xfId="6" applyFont="1" applyBorder="1" applyAlignment="1">
      <alignment horizontal="center" vertical="center"/>
    </xf>
    <xf numFmtId="0" fontId="16" fillId="0" borderId="37" xfId="6" applyFont="1" applyBorder="1" applyAlignment="1">
      <alignment horizontal="center" vertical="center"/>
    </xf>
  </cellXfs>
  <cellStyles count="9">
    <cellStyle name="Collegamento ipertestuale" xfId="2" builtinId="8"/>
    <cellStyle name="Normale" xfId="0" builtinId="0"/>
    <cellStyle name="Normale 2" xfId="3"/>
    <cellStyle name="Normale 2 2" xfId="4"/>
    <cellStyle name="Normale 3" xfId="5"/>
    <cellStyle name="Normale 4" xfId="6"/>
    <cellStyle name="Normale 5" xfId="7"/>
    <cellStyle name="Percentuale" xfId="1" builtinId="5"/>
    <cellStyle name="Percentuale 2" xfId="8"/>
  </cellStyles>
  <dxfs count="8">
    <dxf>
      <font>
        <color theme="2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auto="1"/>
      </font>
      <fill>
        <patternFill patternType="none">
          <bgColor indexed="65"/>
        </patternFill>
      </fill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I$21" lockText="1" noThreeD="1"/>
</file>

<file path=xl/ctrlProps/ctrlProp10.xml><?xml version="1.0" encoding="utf-8"?>
<formControlPr xmlns="http://schemas.microsoft.com/office/spreadsheetml/2009/9/main" objectType="CheckBox" fmlaLink="$F$156" lockText="1" noThreeD="1"/>
</file>

<file path=xl/ctrlProps/ctrlProp11.xml><?xml version="1.0" encoding="utf-8"?>
<formControlPr xmlns="http://schemas.microsoft.com/office/spreadsheetml/2009/9/main" objectType="CheckBox" fmlaLink="$G$156" lockText="1" noThreeD="1"/>
</file>

<file path=xl/ctrlProps/ctrlProp12.xml><?xml version="1.0" encoding="utf-8"?>
<formControlPr xmlns="http://schemas.microsoft.com/office/spreadsheetml/2009/9/main" objectType="CheckBox" fmlaLink="$I$156" lockText="1" noThreeD="1"/>
</file>

<file path=xl/ctrlProps/ctrlProp13.xml><?xml version="1.0" encoding="utf-8"?>
<formControlPr xmlns="http://schemas.microsoft.com/office/spreadsheetml/2009/9/main" objectType="CheckBox" fmlaLink="$E$157" lockText="1" noThreeD="1"/>
</file>

<file path=xl/ctrlProps/ctrlProp14.xml><?xml version="1.0" encoding="utf-8"?>
<formControlPr xmlns="http://schemas.microsoft.com/office/spreadsheetml/2009/9/main" objectType="CheckBox" fmlaLink="$F$157" lockText="1" noThreeD="1"/>
</file>

<file path=xl/ctrlProps/ctrlProp15.xml><?xml version="1.0" encoding="utf-8"?>
<formControlPr xmlns="http://schemas.microsoft.com/office/spreadsheetml/2009/9/main" objectType="CheckBox" fmlaLink="$G$157" lockText="1" noThreeD="1"/>
</file>

<file path=xl/ctrlProps/ctrlProp16.xml><?xml version="1.0" encoding="utf-8"?>
<formControlPr xmlns="http://schemas.microsoft.com/office/spreadsheetml/2009/9/main" objectType="CheckBox" fmlaLink="$I$157" lockText="1" noThreeD="1"/>
</file>

<file path=xl/ctrlProps/ctrlProp17.xml><?xml version="1.0" encoding="utf-8"?>
<formControlPr xmlns="http://schemas.microsoft.com/office/spreadsheetml/2009/9/main" objectType="CheckBox" fmlaLink="$E$158" lockText="1" noThreeD="1"/>
</file>

<file path=xl/ctrlProps/ctrlProp18.xml><?xml version="1.0" encoding="utf-8"?>
<formControlPr xmlns="http://schemas.microsoft.com/office/spreadsheetml/2009/9/main" objectType="CheckBox" fmlaLink="$E$159" lockText="1" noThreeD="1"/>
</file>

<file path=xl/ctrlProps/ctrlProp19.xml><?xml version="1.0" encoding="utf-8"?>
<formControlPr xmlns="http://schemas.microsoft.com/office/spreadsheetml/2009/9/main" objectType="CheckBox" fmlaLink="$E$160" lockText="1" noThreeD="1"/>
</file>

<file path=xl/ctrlProps/ctrlProp2.xml><?xml version="1.0" encoding="utf-8"?>
<formControlPr xmlns="http://schemas.microsoft.com/office/spreadsheetml/2009/9/main" objectType="CheckBox" fmlaLink="$K$21" lockText="1" noThreeD="1"/>
</file>

<file path=xl/ctrlProps/ctrlProp20.xml><?xml version="1.0" encoding="utf-8"?>
<formControlPr xmlns="http://schemas.microsoft.com/office/spreadsheetml/2009/9/main" objectType="CheckBox" fmlaLink="$E$161" lockText="1" noThreeD="1"/>
</file>

<file path=xl/ctrlProps/ctrlProp21.xml><?xml version="1.0" encoding="utf-8"?>
<formControlPr xmlns="http://schemas.microsoft.com/office/spreadsheetml/2009/9/main" objectType="CheckBox" fmlaLink="$E$162" lockText="1" noThreeD="1"/>
</file>

<file path=xl/ctrlProps/ctrlProp22.xml><?xml version="1.0" encoding="utf-8"?>
<formControlPr xmlns="http://schemas.microsoft.com/office/spreadsheetml/2009/9/main" objectType="CheckBox" fmlaLink="$E$163" lockText="1" noThreeD="1"/>
</file>

<file path=xl/ctrlProps/ctrlProp23.xml><?xml version="1.0" encoding="utf-8"?>
<formControlPr xmlns="http://schemas.microsoft.com/office/spreadsheetml/2009/9/main" objectType="CheckBox" fmlaLink="$E$164" lockText="1" noThreeD="1"/>
</file>

<file path=xl/ctrlProps/ctrlProp24.xml><?xml version="1.0" encoding="utf-8"?>
<formControlPr xmlns="http://schemas.microsoft.com/office/spreadsheetml/2009/9/main" objectType="CheckBox" fmlaLink="$E$165" lockText="1" noThreeD="1"/>
</file>

<file path=xl/ctrlProps/ctrlProp25.xml><?xml version="1.0" encoding="utf-8"?>
<formControlPr xmlns="http://schemas.microsoft.com/office/spreadsheetml/2009/9/main" objectType="CheckBox" fmlaLink="$F$158" lockText="1" noThreeD="1"/>
</file>

<file path=xl/ctrlProps/ctrlProp26.xml><?xml version="1.0" encoding="utf-8"?>
<formControlPr xmlns="http://schemas.microsoft.com/office/spreadsheetml/2009/9/main" objectType="CheckBox" fmlaLink="$F$159" lockText="1" noThreeD="1"/>
</file>

<file path=xl/ctrlProps/ctrlProp27.xml><?xml version="1.0" encoding="utf-8"?>
<formControlPr xmlns="http://schemas.microsoft.com/office/spreadsheetml/2009/9/main" objectType="CheckBox" fmlaLink="$F$160" lockText="1" noThreeD="1"/>
</file>

<file path=xl/ctrlProps/ctrlProp28.xml><?xml version="1.0" encoding="utf-8"?>
<formControlPr xmlns="http://schemas.microsoft.com/office/spreadsheetml/2009/9/main" objectType="CheckBox" fmlaLink="$F$161" lockText="1" noThreeD="1"/>
</file>

<file path=xl/ctrlProps/ctrlProp29.xml><?xml version="1.0" encoding="utf-8"?>
<formControlPr xmlns="http://schemas.microsoft.com/office/spreadsheetml/2009/9/main" objectType="CheckBox" fmlaLink="$F$162" lockText="1" noThreeD="1"/>
</file>

<file path=xl/ctrlProps/ctrlProp3.xml><?xml version="1.0" encoding="utf-8"?>
<formControlPr xmlns="http://schemas.microsoft.com/office/spreadsheetml/2009/9/main" objectType="CheckBox" fmlaLink="$E$25" lockText="1" noThreeD="1"/>
</file>

<file path=xl/ctrlProps/ctrlProp30.xml><?xml version="1.0" encoding="utf-8"?>
<formControlPr xmlns="http://schemas.microsoft.com/office/spreadsheetml/2009/9/main" objectType="CheckBox" fmlaLink="$F$163" lockText="1" noThreeD="1"/>
</file>

<file path=xl/ctrlProps/ctrlProp31.xml><?xml version="1.0" encoding="utf-8"?>
<formControlPr xmlns="http://schemas.microsoft.com/office/spreadsheetml/2009/9/main" objectType="CheckBox" fmlaLink="$F$164" lockText="1" noThreeD="1"/>
</file>

<file path=xl/ctrlProps/ctrlProp32.xml><?xml version="1.0" encoding="utf-8"?>
<formControlPr xmlns="http://schemas.microsoft.com/office/spreadsheetml/2009/9/main" objectType="CheckBox" fmlaLink="$F$165" lockText="1" noThreeD="1"/>
</file>

<file path=xl/ctrlProps/ctrlProp33.xml><?xml version="1.0" encoding="utf-8"?>
<formControlPr xmlns="http://schemas.microsoft.com/office/spreadsheetml/2009/9/main" objectType="CheckBox" fmlaLink="$G$158" lockText="1" noThreeD="1"/>
</file>

<file path=xl/ctrlProps/ctrlProp34.xml><?xml version="1.0" encoding="utf-8"?>
<formControlPr xmlns="http://schemas.microsoft.com/office/spreadsheetml/2009/9/main" objectType="CheckBox" fmlaLink="$G$159" lockText="1" noThreeD="1"/>
</file>

<file path=xl/ctrlProps/ctrlProp35.xml><?xml version="1.0" encoding="utf-8"?>
<formControlPr xmlns="http://schemas.microsoft.com/office/spreadsheetml/2009/9/main" objectType="CheckBox" fmlaLink="$G$160" lockText="1" noThreeD="1"/>
</file>

<file path=xl/ctrlProps/ctrlProp36.xml><?xml version="1.0" encoding="utf-8"?>
<formControlPr xmlns="http://schemas.microsoft.com/office/spreadsheetml/2009/9/main" objectType="CheckBox" fmlaLink="$G$161" lockText="1" noThreeD="1"/>
</file>

<file path=xl/ctrlProps/ctrlProp37.xml><?xml version="1.0" encoding="utf-8"?>
<formControlPr xmlns="http://schemas.microsoft.com/office/spreadsheetml/2009/9/main" objectType="CheckBox" fmlaLink="$G$162" lockText="1" noThreeD="1"/>
</file>

<file path=xl/ctrlProps/ctrlProp38.xml><?xml version="1.0" encoding="utf-8"?>
<formControlPr xmlns="http://schemas.microsoft.com/office/spreadsheetml/2009/9/main" objectType="CheckBox" fmlaLink="$G$163" lockText="1" noThreeD="1"/>
</file>

<file path=xl/ctrlProps/ctrlProp39.xml><?xml version="1.0" encoding="utf-8"?>
<formControlPr xmlns="http://schemas.microsoft.com/office/spreadsheetml/2009/9/main" objectType="CheckBox" fmlaLink="$G$164" lockText="1" noThreeD="1"/>
</file>

<file path=xl/ctrlProps/ctrlProp4.xml><?xml version="1.0" encoding="utf-8"?>
<formControlPr xmlns="http://schemas.microsoft.com/office/spreadsheetml/2009/9/main" objectType="CheckBox" fmlaLink="$E$27" lockText="1" noThreeD="1"/>
</file>

<file path=xl/ctrlProps/ctrlProp40.xml><?xml version="1.0" encoding="utf-8"?>
<formControlPr xmlns="http://schemas.microsoft.com/office/spreadsheetml/2009/9/main" objectType="CheckBox" fmlaLink="$G$165" lockText="1" noThreeD="1"/>
</file>

<file path=xl/ctrlProps/ctrlProp41.xml><?xml version="1.0" encoding="utf-8"?>
<formControlPr xmlns="http://schemas.microsoft.com/office/spreadsheetml/2009/9/main" objectType="CheckBox" fmlaLink="$I$158" lockText="1" noThreeD="1"/>
</file>

<file path=xl/ctrlProps/ctrlProp42.xml><?xml version="1.0" encoding="utf-8"?>
<formControlPr xmlns="http://schemas.microsoft.com/office/spreadsheetml/2009/9/main" objectType="CheckBox" fmlaLink="$I$159" lockText="1" noThreeD="1"/>
</file>

<file path=xl/ctrlProps/ctrlProp43.xml><?xml version="1.0" encoding="utf-8"?>
<formControlPr xmlns="http://schemas.microsoft.com/office/spreadsheetml/2009/9/main" objectType="CheckBox" fmlaLink="$I$160" lockText="1" noThreeD="1"/>
</file>

<file path=xl/ctrlProps/ctrlProp44.xml><?xml version="1.0" encoding="utf-8"?>
<formControlPr xmlns="http://schemas.microsoft.com/office/spreadsheetml/2009/9/main" objectType="CheckBox" fmlaLink="$I$161" lockText="1" noThreeD="1"/>
</file>

<file path=xl/ctrlProps/ctrlProp45.xml><?xml version="1.0" encoding="utf-8"?>
<formControlPr xmlns="http://schemas.microsoft.com/office/spreadsheetml/2009/9/main" objectType="CheckBox" fmlaLink="$I$162" lockText="1" noThreeD="1"/>
</file>

<file path=xl/ctrlProps/ctrlProp46.xml><?xml version="1.0" encoding="utf-8"?>
<formControlPr xmlns="http://schemas.microsoft.com/office/spreadsheetml/2009/9/main" objectType="CheckBox" fmlaLink="$I$163" lockText="1" noThreeD="1"/>
</file>

<file path=xl/ctrlProps/ctrlProp47.xml><?xml version="1.0" encoding="utf-8"?>
<formControlPr xmlns="http://schemas.microsoft.com/office/spreadsheetml/2009/9/main" objectType="CheckBox" fmlaLink="$I$164" lockText="1" noThreeD="1"/>
</file>

<file path=xl/ctrlProps/ctrlProp48.xml><?xml version="1.0" encoding="utf-8"?>
<formControlPr xmlns="http://schemas.microsoft.com/office/spreadsheetml/2009/9/main" objectType="CheckBox" fmlaLink="$I$165" lockText="1" noThreeD="1"/>
</file>

<file path=xl/ctrlProps/ctrlProp49.xml><?xml version="1.0" encoding="utf-8"?>
<formControlPr xmlns="http://schemas.microsoft.com/office/spreadsheetml/2009/9/main" objectType="Drop" dropStyle="combo" dx="20" fmlaLink="$J$19" fmlaRange="ccnl!$D$2:$D$82" noThreeD="1" val="0"/>
</file>

<file path=xl/ctrlProps/ctrlProp5.xml><?xml version="1.0" encoding="utf-8"?>
<formControlPr xmlns="http://schemas.microsoft.com/office/spreadsheetml/2009/9/main" objectType="Drop" dropStyle="combo" dx="20" fmlaLink="K25" fmlaRange="provincia!$B$1:$B$111" noThreeD="1" val="0"/>
</file>

<file path=xl/ctrlProps/ctrlProp50.xml><?xml version="1.0" encoding="utf-8"?>
<formControlPr xmlns="http://schemas.microsoft.com/office/spreadsheetml/2009/9/main" objectType="CheckBox" fmlaLink="$I$152" lockText="1" noThreeD="1"/>
</file>

<file path=xl/ctrlProps/ctrlProp51.xml><?xml version="1.0" encoding="utf-8"?>
<formControlPr xmlns="http://schemas.microsoft.com/office/spreadsheetml/2009/9/main" objectType="CheckBox" fmlaLink="$K$152" lockText="1" noThreeD="1"/>
</file>

<file path=xl/ctrlProps/ctrlProp52.xml><?xml version="1.0" encoding="utf-8"?>
<formControlPr xmlns="http://schemas.microsoft.com/office/spreadsheetml/2009/9/main" objectType="CheckBox" fmlaLink="$G$188" noThreeD="1"/>
</file>

<file path=xl/ctrlProps/ctrlProp53.xml><?xml version="1.0" encoding="utf-8"?>
<formControlPr xmlns="http://schemas.microsoft.com/office/spreadsheetml/2009/9/main" objectType="CheckBox" fmlaLink="$G$189" noThreeD="1"/>
</file>

<file path=xl/ctrlProps/ctrlProp54.xml><?xml version="1.0" encoding="utf-8"?>
<formControlPr xmlns="http://schemas.microsoft.com/office/spreadsheetml/2009/9/main" objectType="CheckBox" fmlaLink="$G$190" noThreeD="1"/>
</file>

<file path=xl/ctrlProps/ctrlProp55.xml><?xml version="1.0" encoding="utf-8"?>
<formControlPr xmlns="http://schemas.microsoft.com/office/spreadsheetml/2009/9/main" objectType="CheckBox" fmlaLink="$G$194" noThreeD="1"/>
</file>

<file path=xl/ctrlProps/ctrlProp56.xml><?xml version="1.0" encoding="utf-8"?>
<formControlPr xmlns="http://schemas.microsoft.com/office/spreadsheetml/2009/9/main" objectType="CheckBox" fmlaLink="$G$195" noThreeD="1"/>
</file>

<file path=xl/ctrlProps/ctrlProp57.xml><?xml version="1.0" encoding="utf-8"?>
<formControlPr xmlns="http://schemas.microsoft.com/office/spreadsheetml/2009/9/main" objectType="CheckBox" fmlaLink="$G$196" noThreeD="1"/>
</file>

<file path=xl/ctrlProps/ctrlProp58.xml><?xml version="1.0" encoding="utf-8"?>
<formControlPr xmlns="http://schemas.microsoft.com/office/spreadsheetml/2009/9/main" objectType="CheckBox" fmlaLink="$I$146" lockText="1" noThreeD="1"/>
</file>

<file path=xl/ctrlProps/ctrlProp59.xml><?xml version="1.0" encoding="utf-8"?>
<formControlPr xmlns="http://schemas.microsoft.com/office/spreadsheetml/2009/9/main" objectType="CheckBox" fmlaLink="$K$146" lockText="1" noThreeD="1"/>
</file>

<file path=xl/ctrlProps/ctrlProp6.xml><?xml version="1.0" encoding="utf-8"?>
<formControlPr xmlns="http://schemas.microsoft.com/office/spreadsheetml/2009/9/main" objectType="Drop" dropStyle="combo" dx="20" fmlaLink="K27" fmlaRange="provincia!$B$1:$B$111" noThreeD="1" val="0"/>
</file>

<file path=xl/ctrlProps/ctrlProp60.xml><?xml version="1.0" encoding="utf-8"?>
<formControlPr xmlns="http://schemas.microsoft.com/office/spreadsheetml/2009/9/main" objectType="CheckBox" fmlaLink="$I$147" lockText="1" noThreeD="1"/>
</file>

<file path=xl/ctrlProps/ctrlProp61.xml><?xml version="1.0" encoding="utf-8"?>
<formControlPr xmlns="http://schemas.microsoft.com/office/spreadsheetml/2009/9/main" objectType="CheckBox" fmlaLink="$K$147" lockText="1" noThreeD="1"/>
</file>

<file path=xl/ctrlProps/ctrlProp62.xml><?xml version="1.0" encoding="utf-8"?>
<formControlPr xmlns="http://schemas.microsoft.com/office/spreadsheetml/2009/9/main" objectType="CheckBox" fmlaLink="$I$148" lockText="1" noThreeD="1"/>
</file>

<file path=xl/ctrlProps/ctrlProp63.xml><?xml version="1.0" encoding="utf-8"?>
<formControlPr xmlns="http://schemas.microsoft.com/office/spreadsheetml/2009/9/main" objectType="CheckBox" fmlaLink="$K$148" lockText="1" noThreeD="1"/>
</file>

<file path=xl/ctrlProps/ctrlProp7.xml><?xml version="1.0" encoding="utf-8"?>
<formControlPr xmlns="http://schemas.microsoft.com/office/spreadsheetml/2009/9/main" objectType="CheckBox" fmlaLink="$I$109" lockText="1" noThreeD="1"/>
</file>

<file path=xl/ctrlProps/ctrlProp8.xml><?xml version="1.0" encoding="utf-8"?>
<formControlPr xmlns="http://schemas.microsoft.com/office/spreadsheetml/2009/9/main" objectType="CheckBox" fmlaLink="$K$109" lockText="1" noThreeD="1"/>
</file>

<file path=xl/ctrlProps/ctrlProp9.xml><?xml version="1.0" encoding="utf-8"?>
<formControlPr xmlns="http://schemas.microsoft.com/office/spreadsheetml/2009/9/main" objectType="CheckBox" fmlaLink="$E$15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373380</xdr:colOff>
      <xdr:row>2</xdr:row>
      <xdr:rowOff>182880</xdr:rowOff>
    </xdr:to>
    <xdr:pic>
      <xdr:nvPicPr>
        <xdr:cNvPr id="2" name="Immagine 3" descr="ML_280_BA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289560</xdr:colOff>
          <xdr:row>19</xdr:row>
          <xdr:rowOff>213360</xdr:rowOff>
        </xdr:from>
        <xdr:to>
          <xdr:col>8</xdr:col>
          <xdr:colOff>594360</xdr:colOff>
          <xdr:row>21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20</xdr:row>
          <xdr:rowOff>0</xdr:rowOff>
        </xdr:from>
        <xdr:to>
          <xdr:col>10</xdr:col>
          <xdr:colOff>556260</xdr:colOff>
          <xdr:row>21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23</xdr:row>
          <xdr:rowOff>266700</xdr:rowOff>
        </xdr:from>
        <xdr:to>
          <xdr:col>4</xdr:col>
          <xdr:colOff>594360</xdr:colOff>
          <xdr:row>25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25</xdr:row>
          <xdr:rowOff>213360</xdr:rowOff>
        </xdr:from>
        <xdr:to>
          <xdr:col>4</xdr:col>
          <xdr:colOff>571500</xdr:colOff>
          <xdr:row>27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784860</xdr:colOff>
          <xdr:row>23</xdr:row>
          <xdr:rowOff>251460</xdr:rowOff>
        </xdr:from>
        <xdr:to>
          <xdr:col>11</xdr:col>
          <xdr:colOff>0</xdr:colOff>
          <xdr:row>25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26</xdr:row>
          <xdr:rowOff>7620</xdr:rowOff>
        </xdr:from>
        <xdr:to>
          <xdr:col>11</xdr:col>
          <xdr:colOff>0</xdr:colOff>
          <xdr:row>27</xdr:row>
          <xdr:rowOff>38100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108</xdr:row>
          <xdr:rowOff>114300</xdr:rowOff>
        </xdr:from>
        <xdr:to>
          <xdr:col>8</xdr:col>
          <xdr:colOff>411480</xdr:colOff>
          <xdr:row>109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108</xdr:row>
          <xdr:rowOff>114300</xdr:rowOff>
        </xdr:from>
        <xdr:to>
          <xdr:col>10</xdr:col>
          <xdr:colOff>388620</xdr:colOff>
          <xdr:row>109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155</xdr:row>
          <xdr:rowOff>45720</xdr:rowOff>
        </xdr:from>
        <xdr:to>
          <xdr:col>4</xdr:col>
          <xdr:colOff>556260</xdr:colOff>
          <xdr:row>155</xdr:row>
          <xdr:rowOff>220980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155</xdr:row>
          <xdr:rowOff>45720</xdr:rowOff>
        </xdr:from>
        <xdr:to>
          <xdr:col>5</xdr:col>
          <xdr:colOff>556260</xdr:colOff>
          <xdr:row>155</xdr:row>
          <xdr:rowOff>220980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155</xdr:row>
          <xdr:rowOff>45720</xdr:rowOff>
        </xdr:from>
        <xdr:to>
          <xdr:col>6</xdr:col>
          <xdr:colOff>556260</xdr:colOff>
          <xdr:row>155</xdr:row>
          <xdr:rowOff>220980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155</xdr:row>
          <xdr:rowOff>45720</xdr:rowOff>
        </xdr:from>
        <xdr:to>
          <xdr:col>8</xdr:col>
          <xdr:colOff>556260</xdr:colOff>
          <xdr:row>155</xdr:row>
          <xdr:rowOff>220980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156</xdr:row>
          <xdr:rowOff>45720</xdr:rowOff>
        </xdr:from>
        <xdr:to>
          <xdr:col>4</xdr:col>
          <xdr:colOff>556260</xdr:colOff>
          <xdr:row>156</xdr:row>
          <xdr:rowOff>220980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156</xdr:row>
          <xdr:rowOff>45720</xdr:rowOff>
        </xdr:from>
        <xdr:to>
          <xdr:col>5</xdr:col>
          <xdr:colOff>556260</xdr:colOff>
          <xdr:row>156</xdr:row>
          <xdr:rowOff>220980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156</xdr:row>
          <xdr:rowOff>45720</xdr:rowOff>
        </xdr:from>
        <xdr:to>
          <xdr:col>6</xdr:col>
          <xdr:colOff>556260</xdr:colOff>
          <xdr:row>156</xdr:row>
          <xdr:rowOff>220980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156</xdr:row>
          <xdr:rowOff>45720</xdr:rowOff>
        </xdr:from>
        <xdr:to>
          <xdr:col>8</xdr:col>
          <xdr:colOff>556260</xdr:colOff>
          <xdr:row>156</xdr:row>
          <xdr:rowOff>220980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157</xdr:row>
          <xdr:rowOff>45720</xdr:rowOff>
        </xdr:from>
        <xdr:to>
          <xdr:col>4</xdr:col>
          <xdr:colOff>556260</xdr:colOff>
          <xdr:row>157</xdr:row>
          <xdr:rowOff>220980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158</xdr:row>
          <xdr:rowOff>45720</xdr:rowOff>
        </xdr:from>
        <xdr:to>
          <xdr:col>4</xdr:col>
          <xdr:colOff>556260</xdr:colOff>
          <xdr:row>158</xdr:row>
          <xdr:rowOff>220980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159</xdr:row>
          <xdr:rowOff>45720</xdr:rowOff>
        </xdr:from>
        <xdr:to>
          <xdr:col>4</xdr:col>
          <xdr:colOff>556260</xdr:colOff>
          <xdr:row>159</xdr:row>
          <xdr:rowOff>220980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160</xdr:row>
          <xdr:rowOff>45720</xdr:rowOff>
        </xdr:from>
        <xdr:to>
          <xdr:col>4</xdr:col>
          <xdr:colOff>556260</xdr:colOff>
          <xdr:row>160</xdr:row>
          <xdr:rowOff>220980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161</xdr:row>
          <xdr:rowOff>45720</xdr:rowOff>
        </xdr:from>
        <xdr:to>
          <xdr:col>4</xdr:col>
          <xdr:colOff>556260</xdr:colOff>
          <xdr:row>161</xdr:row>
          <xdr:rowOff>220980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162</xdr:row>
          <xdr:rowOff>45720</xdr:rowOff>
        </xdr:from>
        <xdr:to>
          <xdr:col>4</xdr:col>
          <xdr:colOff>556260</xdr:colOff>
          <xdr:row>162</xdr:row>
          <xdr:rowOff>220980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163</xdr:row>
          <xdr:rowOff>45720</xdr:rowOff>
        </xdr:from>
        <xdr:to>
          <xdr:col>4</xdr:col>
          <xdr:colOff>556260</xdr:colOff>
          <xdr:row>163</xdr:row>
          <xdr:rowOff>220980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164</xdr:row>
          <xdr:rowOff>45720</xdr:rowOff>
        </xdr:from>
        <xdr:to>
          <xdr:col>4</xdr:col>
          <xdr:colOff>556260</xdr:colOff>
          <xdr:row>165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157</xdr:row>
          <xdr:rowOff>45720</xdr:rowOff>
        </xdr:from>
        <xdr:to>
          <xdr:col>5</xdr:col>
          <xdr:colOff>556260</xdr:colOff>
          <xdr:row>157</xdr:row>
          <xdr:rowOff>220980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158</xdr:row>
          <xdr:rowOff>45720</xdr:rowOff>
        </xdr:from>
        <xdr:to>
          <xdr:col>5</xdr:col>
          <xdr:colOff>556260</xdr:colOff>
          <xdr:row>158</xdr:row>
          <xdr:rowOff>220980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159</xdr:row>
          <xdr:rowOff>45720</xdr:rowOff>
        </xdr:from>
        <xdr:to>
          <xdr:col>5</xdr:col>
          <xdr:colOff>556260</xdr:colOff>
          <xdr:row>159</xdr:row>
          <xdr:rowOff>220980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160</xdr:row>
          <xdr:rowOff>45720</xdr:rowOff>
        </xdr:from>
        <xdr:to>
          <xdr:col>5</xdr:col>
          <xdr:colOff>556260</xdr:colOff>
          <xdr:row>160</xdr:row>
          <xdr:rowOff>220980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161</xdr:row>
          <xdr:rowOff>45720</xdr:rowOff>
        </xdr:from>
        <xdr:to>
          <xdr:col>5</xdr:col>
          <xdr:colOff>556260</xdr:colOff>
          <xdr:row>161</xdr:row>
          <xdr:rowOff>220980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162</xdr:row>
          <xdr:rowOff>45720</xdr:rowOff>
        </xdr:from>
        <xdr:to>
          <xdr:col>5</xdr:col>
          <xdr:colOff>556260</xdr:colOff>
          <xdr:row>162</xdr:row>
          <xdr:rowOff>220980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163</xdr:row>
          <xdr:rowOff>45720</xdr:rowOff>
        </xdr:from>
        <xdr:to>
          <xdr:col>5</xdr:col>
          <xdr:colOff>556260</xdr:colOff>
          <xdr:row>163</xdr:row>
          <xdr:rowOff>220980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164</xdr:row>
          <xdr:rowOff>45720</xdr:rowOff>
        </xdr:from>
        <xdr:to>
          <xdr:col>5</xdr:col>
          <xdr:colOff>556260</xdr:colOff>
          <xdr:row>165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157</xdr:row>
          <xdr:rowOff>45720</xdr:rowOff>
        </xdr:from>
        <xdr:to>
          <xdr:col>6</xdr:col>
          <xdr:colOff>556260</xdr:colOff>
          <xdr:row>157</xdr:row>
          <xdr:rowOff>220980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158</xdr:row>
          <xdr:rowOff>45720</xdr:rowOff>
        </xdr:from>
        <xdr:to>
          <xdr:col>6</xdr:col>
          <xdr:colOff>556260</xdr:colOff>
          <xdr:row>158</xdr:row>
          <xdr:rowOff>220980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159</xdr:row>
          <xdr:rowOff>45720</xdr:rowOff>
        </xdr:from>
        <xdr:to>
          <xdr:col>6</xdr:col>
          <xdr:colOff>556260</xdr:colOff>
          <xdr:row>159</xdr:row>
          <xdr:rowOff>220980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160</xdr:row>
          <xdr:rowOff>45720</xdr:rowOff>
        </xdr:from>
        <xdr:to>
          <xdr:col>6</xdr:col>
          <xdr:colOff>556260</xdr:colOff>
          <xdr:row>160</xdr:row>
          <xdr:rowOff>220980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161</xdr:row>
          <xdr:rowOff>45720</xdr:rowOff>
        </xdr:from>
        <xdr:to>
          <xdr:col>6</xdr:col>
          <xdr:colOff>556260</xdr:colOff>
          <xdr:row>161</xdr:row>
          <xdr:rowOff>220980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162</xdr:row>
          <xdr:rowOff>45720</xdr:rowOff>
        </xdr:from>
        <xdr:to>
          <xdr:col>6</xdr:col>
          <xdr:colOff>556260</xdr:colOff>
          <xdr:row>162</xdr:row>
          <xdr:rowOff>220980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163</xdr:row>
          <xdr:rowOff>45720</xdr:rowOff>
        </xdr:from>
        <xdr:to>
          <xdr:col>6</xdr:col>
          <xdr:colOff>556260</xdr:colOff>
          <xdr:row>163</xdr:row>
          <xdr:rowOff>220980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164</xdr:row>
          <xdr:rowOff>45720</xdr:rowOff>
        </xdr:from>
        <xdr:to>
          <xdr:col>6</xdr:col>
          <xdr:colOff>556260</xdr:colOff>
          <xdr:row>165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157</xdr:row>
          <xdr:rowOff>45720</xdr:rowOff>
        </xdr:from>
        <xdr:to>
          <xdr:col>8</xdr:col>
          <xdr:colOff>556260</xdr:colOff>
          <xdr:row>157</xdr:row>
          <xdr:rowOff>220980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158</xdr:row>
          <xdr:rowOff>45720</xdr:rowOff>
        </xdr:from>
        <xdr:to>
          <xdr:col>8</xdr:col>
          <xdr:colOff>556260</xdr:colOff>
          <xdr:row>158</xdr:row>
          <xdr:rowOff>220980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159</xdr:row>
          <xdr:rowOff>45720</xdr:rowOff>
        </xdr:from>
        <xdr:to>
          <xdr:col>8</xdr:col>
          <xdr:colOff>556260</xdr:colOff>
          <xdr:row>159</xdr:row>
          <xdr:rowOff>220980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160</xdr:row>
          <xdr:rowOff>45720</xdr:rowOff>
        </xdr:from>
        <xdr:to>
          <xdr:col>8</xdr:col>
          <xdr:colOff>556260</xdr:colOff>
          <xdr:row>160</xdr:row>
          <xdr:rowOff>220980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161</xdr:row>
          <xdr:rowOff>45720</xdr:rowOff>
        </xdr:from>
        <xdr:to>
          <xdr:col>8</xdr:col>
          <xdr:colOff>556260</xdr:colOff>
          <xdr:row>161</xdr:row>
          <xdr:rowOff>220980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162</xdr:row>
          <xdr:rowOff>45720</xdr:rowOff>
        </xdr:from>
        <xdr:to>
          <xdr:col>8</xdr:col>
          <xdr:colOff>556260</xdr:colOff>
          <xdr:row>162</xdr:row>
          <xdr:rowOff>220980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163</xdr:row>
          <xdr:rowOff>45720</xdr:rowOff>
        </xdr:from>
        <xdr:to>
          <xdr:col>8</xdr:col>
          <xdr:colOff>556260</xdr:colOff>
          <xdr:row>163</xdr:row>
          <xdr:rowOff>220980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164</xdr:row>
          <xdr:rowOff>45720</xdr:rowOff>
        </xdr:from>
        <xdr:to>
          <xdr:col>8</xdr:col>
          <xdr:colOff>556260</xdr:colOff>
          <xdr:row>165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18</xdr:row>
          <xdr:rowOff>7620</xdr:rowOff>
        </xdr:from>
        <xdr:to>
          <xdr:col>10</xdr:col>
          <xdr:colOff>830580</xdr:colOff>
          <xdr:row>19</xdr:row>
          <xdr:rowOff>30480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151</xdr:row>
          <xdr:rowOff>114300</xdr:rowOff>
        </xdr:from>
        <xdr:to>
          <xdr:col>8</xdr:col>
          <xdr:colOff>411480</xdr:colOff>
          <xdr:row>151</xdr:row>
          <xdr:rowOff>342900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151</xdr:row>
          <xdr:rowOff>114300</xdr:rowOff>
        </xdr:from>
        <xdr:to>
          <xdr:col>10</xdr:col>
          <xdr:colOff>388620</xdr:colOff>
          <xdr:row>151</xdr:row>
          <xdr:rowOff>342900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187</xdr:row>
          <xdr:rowOff>7620</xdr:rowOff>
        </xdr:from>
        <xdr:to>
          <xdr:col>6</xdr:col>
          <xdr:colOff>541020</xdr:colOff>
          <xdr:row>188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188</xdr:row>
          <xdr:rowOff>7620</xdr:rowOff>
        </xdr:from>
        <xdr:to>
          <xdr:col>6</xdr:col>
          <xdr:colOff>541020</xdr:colOff>
          <xdr:row>189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189</xdr:row>
          <xdr:rowOff>7620</xdr:rowOff>
        </xdr:from>
        <xdr:to>
          <xdr:col>6</xdr:col>
          <xdr:colOff>541020</xdr:colOff>
          <xdr:row>190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193</xdr:row>
          <xdr:rowOff>7620</xdr:rowOff>
        </xdr:from>
        <xdr:to>
          <xdr:col>6</xdr:col>
          <xdr:colOff>541020</xdr:colOff>
          <xdr:row>194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194</xdr:row>
          <xdr:rowOff>7620</xdr:rowOff>
        </xdr:from>
        <xdr:to>
          <xdr:col>6</xdr:col>
          <xdr:colOff>541020</xdr:colOff>
          <xdr:row>195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195</xdr:row>
          <xdr:rowOff>7620</xdr:rowOff>
        </xdr:from>
        <xdr:to>
          <xdr:col>6</xdr:col>
          <xdr:colOff>541020</xdr:colOff>
          <xdr:row>196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145</xdr:row>
          <xdr:rowOff>60960</xdr:rowOff>
        </xdr:from>
        <xdr:to>
          <xdr:col>8</xdr:col>
          <xdr:colOff>312420</xdr:colOff>
          <xdr:row>146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822960</xdr:colOff>
          <xdr:row>145</xdr:row>
          <xdr:rowOff>45720</xdr:rowOff>
        </xdr:from>
        <xdr:to>
          <xdr:col>10</xdr:col>
          <xdr:colOff>350520</xdr:colOff>
          <xdr:row>146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146</xdr:row>
          <xdr:rowOff>137160</xdr:rowOff>
        </xdr:from>
        <xdr:to>
          <xdr:col>8</xdr:col>
          <xdr:colOff>327660</xdr:colOff>
          <xdr:row>146</xdr:row>
          <xdr:rowOff>365760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146</xdr:row>
          <xdr:rowOff>114300</xdr:rowOff>
        </xdr:from>
        <xdr:to>
          <xdr:col>10</xdr:col>
          <xdr:colOff>373380</xdr:colOff>
          <xdr:row>146</xdr:row>
          <xdr:rowOff>342900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147</xdr:row>
          <xdr:rowOff>60960</xdr:rowOff>
        </xdr:from>
        <xdr:to>
          <xdr:col>8</xdr:col>
          <xdr:colOff>327660</xdr:colOff>
          <xdr:row>148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147</xdr:row>
          <xdr:rowOff>30480</xdr:rowOff>
        </xdr:from>
        <xdr:to>
          <xdr:col>10</xdr:col>
          <xdr:colOff>381000</xdr:colOff>
          <xdr:row>148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/>
  <dimension ref="A1:AA453"/>
  <sheetViews>
    <sheetView showGridLines="0" tabSelected="1" topLeftCell="A89" zoomScaleNormal="100" zoomScaleSheetLayoutView="100" workbookViewId="0">
      <selection activeCell="F17" sqref="F17:K17"/>
    </sheetView>
  </sheetViews>
  <sheetFormatPr defaultColWidth="0" defaultRowHeight="23.4" customHeight="1" zeroHeight="1" x14ac:dyDescent="0.3"/>
  <cols>
    <col min="1" max="1" width="9.88671875" customWidth="1"/>
    <col min="2" max="2" width="7.6640625" customWidth="1"/>
    <col min="3" max="3" width="10" customWidth="1"/>
    <col min="4" max="4" width="10.109375" customWidth="1"/>
    <col min="5" max="5" width="10" customWidth="1"/>
    <col min="6" max="6" width="14" customWidth="1"/>
    <col min="7" max="7" width="8.44140625" customWidth="1"/>
    <col min="8" max="8" width="9.44140625" customWidth="1"/>
    <col min="9" max="9" width="9.88671875" style="42" customWidth="1"/>
    <col min="10" max="10" width="9.6640625" customWidth="1"/>
    <col min="11" max="11" width="10.5546875" customWidth="1"/>
    <col min="12" max="12" width="15.44140625" style="54" customWidth="1"/>
    <col min="13" max="13" width="15.88671875" style="54" customWidth="1"/>
    <col min="14" max="14" width="11.88671875" style="54" hidden="1" customWidth="1"/>
    <col min="15" max="15" width="12.33203125" style="54" hidden="1" customWidth="1"/>
    <col min="16" max="17" width="8.88671875" style="54" hidden="1" customWidth="1"/>
    <col min="18" max="18" width="11.44140625" style="30" hidden="1" customWidth="1"/>
    <col min="19" max="27" width="0" hidden="1" customWidth="1"/>
    <col min="28" max="16384" width="8.88671875" hidden="1"/>
  </cols>
  <sheetData>
    <row r="1" spans="1:24" s="2" customFormat="1" ht="21" customHeight="1" x14ac:dyDescent="0.3">
      <c r="A1" s="544"/>
      <c r="B1" s="544"/>
      <c r="C1" s="545" t="s">
        <v>0</v>
      </c>
      <c r="D1" s="545"/>
      <c r="E1" s="545"/>
      <c r="F1" s="545"/>
      <c r="G1" s="545"/>
      <c r="H1" s="545"/>
      <c r="I1" s="545"/>
      <c r="J1" s="545"/>
      <c r="K1" s="545"/>
      <c r="L1" s="546" t="s">
        <v>1</v>
      </c>
      <c r="M1" s="547"/>
      <c r="N1" s="1"/>
      <c r="R1" s="3"/>
    </row>
    <row r="2" spans="1:24" s="2" customFormat="1" ht="21" customHeight="1" x14ac:dyDescent="0.3">
      <c r="A2" s="544"/>
      <c r="B2" s="544"/>
      <c r="C2" s="545"/>
      <c r="D2" s="545"/>
      <c r="E2" s="545"/>
      <c r="F2" s="545"/>
      <c r="G2" s="545"/>
      <c r="H2" s="545"/>
      <c r="I2" s="545"/>
      <c r="J2" s="545"/>
      <c r="K2" s="545"/>
      <c r="L2" s="4"/>
      <c r="M2" s="5"/>
      <c r="N2" s="1"/>
      <c r="R2" s="3"/>
    </row>
    <row r="3" spans="1:24" s="2" customFormat="1" ht="21" customHeight="1" x14ac:dyDescent="0.25">
      <c r="A3" s="544"/>
      <c r="B3" s="544"/>
      <c r="C3" s="545"/>
      <c r="D3" s="545"/>
      <c r="E3" s="545"/>
      <c r="F3" s="545"/>
      <c r="G3" s="545"/>
      <c r="H3" s="545"/>
      <c r="I3" s="545"/>
      <c r="J3" s="545"/>
      <c r="K3" s="545"/>
      <c r="L3" s="4"/>
      <c r="M3" s="5"/>
      <c r="N3" s="1"/>
      <c r="O3" s="6"/>
      <c r="R3" s="3"/>
    </row>
    <row r="4" spans="1:24" s="2" customFormat="1" ht="18" customHeight="1" x14ac:dyDescent="0.25">
      <c r="A4" s="7"/>
      <c r="B4" s="7"/>
      <c r="C4" s="7"/>
      <c r="D4" s="7"/>
      <c r="E4" s="7"/>
      <c r="F4" s="7"/>
      <c r="G4" s="7"/>
      <c r="H4" s="7"/>
      <c r="I4" s="8"/>
      <c r="J4" s="7"/>
      <c r="K4" s="7"/>
      <c r="L4" s="9"/>
      <c r="M4" s="9"/>
      <c r="N4" s="1"/>
      <c r="R4" s="3"/>
    </row>
    <row r="5" spans="1:24" s="2" customFormat="1" ht="45.6" customHeight="1" x14ac:dyDescent="0.25">
      <c r="A5" s="7"/>
      <c r="B5" s="7"/>
      <c r="C5" s="548" t="s">
        <v>2</v>
      </c>
      <c r="D5" s="548"/>
      <c r="E5" s="548"/>
      <c r="F5" s="548"/>
      <c r="G5" s="7"/>
      <c r="H5" s="7"/>
      <c r="I5" s="8"/>
      <c r="J5" s="7"/>
      <c r="K5" s="7"/>
      <c r="L5" s="10"/>
      <c r="M5" s="10"/>
      <c r="N5" s="11"/>
      <c r="R5" s="3"/>
    </row>
    <row r="6" spans="1:24" s="3" customFormat="1" ht="18" customHeight="1" x14ac:dyDescent="0.2">
      <c r="A6" s="12"/>
      <c r="B6" s="12"/>
      <c r="C6" s="12"/>
      <c r="D6" s="12"/>
      <c r="E6" s="12"/>
      <c r="F6" s="12"/>
      <c r="G6" s="12"/>
      <c r="H6" s="549"/>
      <c r="I6" s="549"/>
      <c r="J6" s="549"/>
      <c r="K6" s="13" t="b">
        <v>0</v>
      </c>
      <c r="L6" s="9"/>
      <c r="M6" s="14"/>
      <c r="N6" s="15"/>
      <c r="O6" s="16"/>
      <c r="W6" s="6"/>
    </row>
    <row r="7" spans="1:24" s="2" customFormat="1" ht="18" customHeight="1" x14ac:dyDescent="0.2">
      <c r="A7" s="12"/>
      <c r="B7" s="12"/>
      <c r="C7" s="12"/>
      <c r="D7" s="12"/>
      <c r="E7" s="12"/>
      <c r="F7" s="12"/>
      <c r="G7" s="12"/>
      <c r="H7" s="17"/>
      <c r="I7" s="18"/>
      <c r="J7" s="17"/>
      <c r="K7" s="12"/>
      <c r="L7" s="10"/>
      <c r="M7" s="10"/>
      <c r="N7" s="11"/>
      <c r="R7" s="3"/>
      <c r="W7" s="6"/>
    </row>
    <row r="8" spans="1:24" s="1" customFormat="1" ht="18" customHeight="1" x14ac:dyDescent="0.25">
      <c r="A8" s="549" t="s">
        <v>3</v>
      </c>
      <c r="B8" s="549"/>
      <c r="C8" s="549"/>
      <c r="D8" s="541"/>
      <c r="E8" s="541"/>
      <c r="F8" s="541"/>
      <c r="G8" s="541"/>
      <c r="H8" s="541"/>
      <c r="I8" s="541"/>
      <c r="J8" s="541"/>
      <c r="K8" s="541"/>
      <c r="L8" s="12"/>
      <c r="M8" s="12"/>
      <c r="N8" s="16"/>
      <c r="O8" s="16"/>
      <c r="R8" s="11"/>
    </row>
    <row r="9" spans="1:24" s="1" customFormat="1" ht="18" customHeight="1" x14ac:dyDescent="0.25">
      <c r="A9" s="12"/>
      <c r="B9" s="12"/>
      <c r="C9" s="12"/>
      <c r="D9" s="12"/>
      <c r="E9" s="12"/>
      <c r="F9" s="12"/>
      <c r="G9" s="12"/>
      <c r="H9" s="12"/>
      <c r="I9" s="19"/>
      <c r="J9" s="12"/>
      <c r="K9" s="12"/>
      <c r="L9" s="12"/>
      <c r="M9" s="12"/>
      <c r="N9" s="16"/>
      <c r="O9" s="16"/>
      <c r="R9" s="11"/>
    </row>
    <row r="10" spans="1:24" s="1" customFormat="1" ht="18" customHeight="1" x14ac:dyDescent="0.25">
      <c r="A10" s="12" t="s">
        <v>4</v>
      </c>
      <c r="B10" s="540"/>
      <c r="C10" s="541"/>
      <c r="D10" s="541"/>
      <c r="E10" s="541"/>
      <c r="F10" s="541"/>
      <c r="G10" s="541"/>
      <c r="H10" s="541"/>
      <c r="I10" s="541"/>
      <c r="J10" s="541"/>
      <c r="K10" s="541"/>
      <c r="L10" s="419" t="str">
        <f>+IF(B10="","Compilare E-mail","")</f>
        <v>Compilare E-mail</v>
      </c>
      <c r="M10" s="420"/>
      <c r="N10" s="16"/>
      <c r="O10" s="16"/>
      <c r="R10" s="11"/>
    </row>
    <row r="11" spans="1:24" s="1" customFormat="1" ht="18" customHeight="1" x14ac:dyDescent="0.2">
      <c r="A11" s="8"/>
      <c r="B11" s="20"/>
      <c r="C11" s="20"/>
      <c r="D11" s="20"/>
      <c r="E11" s="20"/>
      <c r="F11" s="7"/>
      <c r="G11" s="21"/>
      <c r="H11" s="21"/>
      <c r="I11" s="8"/>
      <c r="J11" s="7"/>
      <c r="K11" s="7"/>
      <c r="L11" s="22"/>
      <c r="M11" s="22"/>
      <c r="N11" s="16"/>
      <c r="O11" s="16"/>
      <c r="P11" s="11"/>
      <c r="Q11" s="11"/>
      <c r="R11" s="11"/>
      <c r="S11" s="3"/>
      <c r="T11" s="3"/>
      <c r="U11" s="23"/>
      <c r="V11" s="23"/>
      <c r="W11" s="11"/>
      <c r="X11" s="11"/>
    </row>
    <row r="12" spans="1:24" s="2" customFormat="1" ht="26.25" customHeight="1" x14ac:dyDescent="0.2">
      <c r="A12" s="522" t="s">
        <v>5</v>
      </c>
      <c r="B12" s="522"/>
      <c r="C12" s="522"/>
      <c r="D12" s="522"/>
      <c r="E12" s="522"/>
      <c r="F12" s="522"/>
      <c r="G12" s="522"/>
      <c r="H12" s="522"/>
      <c r="I12" s="522"/>
      <c r="J12" s="522"/>
      <c r="K12" s="522"/>
      <c r="L12" s="10"/>
      <c r="M12" s="24"/>
      <c r="N12" s="1"/>
      <c r="R12" s="3"/>
      <c r="T12" s="3"/>
      <c r="U12" s="23"/>
      <c r="V12" s="23"/>
      <c r="W12" s="3"/>
      <c r="X12" s="3"/>
    </row>
    <row r="13" spans="1:24" s="29" customFormat="1" ht="26.25" hidden="1" customHeight="1" x14ac:dyDescent="0.2">
      <c r="A13" s="25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7"/>
      <c r="M13" s="27"/>
      <c r="N13" s="28"/>
      <c r="U13" s="30"/>
      <c r="V13" s="30"/>
    </row>
    <row r="14" spans="1:24" s="2" customFormat="1" ht="18" customHeight="1" x14ac:dyDescent="0.2">
      <c r="A14" s="31"/>
      <c r="B14" s="31"/>
      <c r="C14" s="31"/>
      <c r="D14" s="31"/>
      <c r="E14" s="31"/>
      <c r="F14" s="31"/>
      <c r="G14" s="31"/>
      <c r="H14" s="31"/>
      <c r="I14" s="19"/>
      <c r="J14" s="31"/>
      <c r="K14" s="31"/>
      <c r="L14" s="10"/>
      <c r="M14" s="32"/>
      <c r="N14" s="16"/>
      <c r="O14" s="33"/>
      <c r="R14" s="3"/>
      <c r="T14" s="3"/>
      <c r="U14" s="23"/>
      <c r="V14" s="3"/>
      <c r="W14" s="3"/>
      <c r="X14" s="3"/>
    </row>
    <row r="15" spans="1:24" s="2" customFormat="1" ht="18" customHeight="1" x14ac:dyDescent="0.2">
      <c r="A15" s="533" t="s">
        <v>6</v>
      </c>
      <c r="B15" s="533"/>
      <c r="C15" s="533"/>
      <c r="D15" s="533"/>
      <c r="E15" s="534"/>
      <c r="F15" s="542"/>
      <c r="G15" s="542"/>
      <c r="H15" s="542"/>
      <c r="I15" s="542"/>
      <c r="J15" s="542"/>
      <c r="K15" s="542"/>
      <c r="L15" s="503" t="str">
        <f>+IF(F15="","Compilare denominazione impresa","")</f>
        <v>Compilare denominazione impresa</v>
      </c>
      <c r="M15" s="543"/>
      <c r="N15" s="1"/>
      <c r="R15" s="3"/>
      <c r="T15" s="3"/>
      <c r="U15" s="23"/>
      <c r="V15" s="23"/>
      <c r="W15" s="3"/>
      <c r="X15" s="3"/>
    </row>
    <row r="16" spans="1:24" s="2" customFormat="1" ht="18" customHeight="1" x14ac:dyDescent="0.2">
      <c r="A16" s="31"/>
      <c r="B16" s="31"/>
      <c r="C16" s="31"/>
      <c r="D16" s="31"/>
      <c r="E16" s="31"/>
      <c r="F16" s="31"/>
      <c r="G16" s="31"/>
      <c r="H16" s="31"/>
      <c r="I16" s="19"/>
      <c r="J16" s="31"/>
      <c r="K16" s="31"/>
      <c r="L16" s="10"/>
      <c r="M16" s="24"/>
      <c r="N16" s="1"/>
      <c r="R16" s="3"/>
      <c r="S16" s="3"/>
      <c r="T16" s="3"/>
      <c r="U16" s="23"/>
      <c r="V16" s="3"/>
      <c r="W16" s="3"/>
      <c r="X16" s="3"/>
    </row>
    <row r="17" spans="1:24" s="2" customFormat="1" ht="18" customHeight="1" x14ac:dyDescent="0.2">
      <c r="A17" s="533" t="s">
        <v>7</v>
      </c>
      <c r="B17" s="533"/>
      <c r="C17" s="533"/>
      <c r="D17" s="533"/>
      <c r="E17" s="534"/>
      <c r="F17" s="542"/>
      <c r="G17" s="542"/>
      <c r="H17" s="542"/>
      <c r="I17" s="542"/>
      <c r="J17" s="542"/>
      <c r="K17" s="542"/>
      <c r="L17" s="503" t="str">
        <f>+IF(F17="","Compilare Associazione","")</f>
        <v>Compilare Associazione</v>
      </c>
      <c r="M17" s="543"/>
      <c r="N17" s="1"/>
      <c r="R17" s="3"/>
      <c r="S17" s="3"/>
      <c r="T17" s="3"/>
      <c r="U17" s="23"/>
      <c r="V17" s="23"/>
      <c r="W17" s="3"/>
      <c r="X17" s="3"/>
    </row>
    <row r="18" spans="1:24" s="2" customFormat="1" ht="18" customHeight="1" x14ac:dyDescent="0.2">
      <c r="A18" s="31"/>
      <c r="B18" s="31"/>
      <c r="C18" s="31"/>
      <c r="D18" s="31"/>
      <c r="E18" s="31"/>
      <c r="F18" s="34"/>
      <c r="G18" s="34"/>
      <c r="H18" s="34"/>
      <c r="I18" s="35"/>
      <c r="J18" s="36"/>
      <c r="K18" s="34"/>
      <c r="L18" s="10"/>
      <c r="M18" s="37"/>
      <c r="N18" s="1"/>
      <c r="P18" s="519"/>
      <c r="Q18" s="519"/>
      <c r="R18" s="532"/>
      <c r="S18" s="38"/>
      <c r="T18" s="3"/>
      <c r="U18" s="23"/>
      <c r="V18" s="23"/>
      <c r="W18" s="3"/>
      <c r="X18" s="3"/>
    </row>
    <row r="19" spans="1:24" ht="15" x14ac:dyDescent="0.25">
      <c r="A19" s="533" t="s">
        <v>8</v>
      </c>
      <c r="B19" s="534"/>
      <c r="C19" s="535"/>
      <c r="D19" s="536"/>
      <c r="E19" s="537"/>
      <c r="F19" s="538" t="s">
        <v>9</v>
      </c>
      <c r="G19" s="539"/>
      <c r="H19" s="539"/>
      <c r="I19" s="39" t="s">
        <v>10</v>
      </c>
      <c r="J19" s="40">
        <v>1</v>
      </c>
      <c r="K19" s="40"/>
      <c r="L19" s="37" t="str">
        <f>+IF(C19="","Compilare Partita IVA (senza zeri iniziali)","")</f>
        <v>Compilare Partita IVA (senza zeri iniziali)</v>
      </c>
      <c r="M19" s="37"/>
      <c r="N19" s="38">
        <f>IF(NOT(J19=""),VLOOKUP(J19,ccnl!C2:E82,3,FALSE),"0")</f>
        <v>0</v>
      </c>
      <c r="O19" s="38"/>
      <c r="P19" s="519"/>
      <c r="Q19" s="532"/>
      <c r="R19" s="532"/>
      <c r="S19" s="42"/>
      <c r="T19" s="3"/>
      <c r="U19" s="23"/>
      <c r="V19" s="23"/>
      <c r="W19" s="42"/>
      <c r="X19" s="42"/>
    </row>
    <row r="20" spans="1:24" ht="15" x14ac:dyDescent="0.25">
      <c r="A20" s="43"/>
      <c r="B20" s="43"/>
      <c r="C20" s="43"/>
      <c r="D20" s="43"/>
      <c r="E20" s="43"/>
      <c r="F20" s="554"/>
      <c r="G20" s="554"/>
      <c r="H20" s="554"/>
      <c r="I20" s="554"/>
      <c r="J20" s="554"/>
      <c r="K20" s="554"/>
      <c r="L20" s="543" t="str">
        <f>+IF(LEN(C19)&gt;11,"Partita IVA oltre 11 caratteri?","")</f>
        <v/>
      </c>
      <c r="M20" s="543"/>
      <c r="N20" s="1"/>
      <c r="O20" s="2"/>
      <c r="P20" s="3"/>
      <c r="Q20" s="3"/>
      <c r="R20" s="3"/>
      <c r="S20" s="3"/>
      <c r="T20" s="3"/>
      <c r="U20" s="3"/>
      <c r="V20" s="23"/>
      <c r="W20" s="42"/>
      <c r="X20" s="42"/>
    </row>
    <row r="21" spans="1:24" ht="14.4" x14ac:dyDescent="0.3">
      <c r="A21" s="533" t="s">
        <v>11</v>
      </c>
      <c r="B21" s="533"/>
      <c r="C21" s="533"/>
      <c r="D21" s="533"/>
      <c r="E21" s="533"/>
      <c r="F21" s="533"/>
      <c r="G21" s="31"/>
      <c r="H21" s="44" t="s">
        <v>12</v>
      </c>
      <c r="I21" s="45" t="b">
        <v>0</v>
      </c>
      <c r="J21" s="44" t="s">
        <v>13</v>
      </c>
      <c r="K21" s="45" t="b">
        <v>0</v>
      </c>
      <c r="L21" s="503"/>
      <c r="M21" s="543"/>
      <c r="N21" s="46" t="str">
        <f>+IF(I21=TRUE,"1","0")</f>
        <v>0</v>
      </c>
      <c r="O21" s="46" t="str">
        <f>+IF(K21=TRUE,"1","0")</f>
        <v>0</v>
      </c>
      <c r="P21" s="47">
        <f>N21*1</f>
        <v>0</v>
      </c>
      <c r="Q21" s="47">
        <f>O21*1</f>
        <v>0</v>
      </c>
      <c r="R21" s="3"/>
      <c r="S21" s="2"/>
      <c r="T21" s="3"/>
      <c r="U21" s="23"/>
      <c r="V21" s="23"/>
      <c r="W21" s="42"/>
      <c r="X21" s="42"/>
    </row>
    <row r="22" spans="1:24" ht="15" x14ac:dyDescent="0.25">
      <c r="A22" s="43"/>
      <c r="B22" s="43"/>
      <c r="C22" s="43"/>
      <c r="D22" s="43"/>
      <c r="E22" s="43"/>
      <c r="F22" s="43"/>
      <c r="G22" s="43"/>
      <c r="H22" s="43"/>
      <c r="I22" s="48"/>
      <c r="J22" s="43"/>
      <c r="K22" s="43"/>
      <c r="L22" s="10"/>
      <c r="M22" s="24"/>
      <c r="N22" s="1"/>
      <c r="O22" s="2"/>
      <c r="P22" s="2"/>
      <c r="Q22" s="2"/>
      <c r="R22" s="3"/>
      <c r="S22" s="2"/>
      <c r="T22" s="3"/>
      <c r="U22" s="23"/>
      <c r="V22" s="23"/>
      <c r="W22" s="42"/>
      <c r="X22" s="42"/>
    </row>
    <row r="23" spans="1:24" s="2" customFormat="1" ht="18" customHeight="1" x14ac:dyDescent="0.3">
      <c r="A23" s="533" t="s">
        <v>14</v>
      </c>
      <c r="B23" s="555"/>
      <c r="C23" s="555"/>
      <c r="D23" s="555"/>
      <c r="E23" s="555"/>
      <c r="F23" s="555"/>
      <c r="G23" s="555"/>
      <c r="H23" s="555"/>
      <c r="I23" s="19"/>
      <c r="J23" s="31"/>
      <c r="K23" s="31"/>
      <c r="L23" s="530" t="str">
        <f>IF(NOT(N25="1"),IF(NOT(N27="1"),"Compilare A.6",""),IF(NOT(N27="1"),"","Attenzione compilare solo un'opzione!"))</f>
        <v>Compilare A.6</v>
      </c>
      <c r="M23" s="530"/>
      <c r="N23" s="1"/>
      <c r="R23" s="3"/>
      <c r="T23" s="3"/>
      <c r="U23" s="3"/>
      <c r="V23" s="3"/>
      <c r="W23" s="3"/>
      <c r="X23" s="3"/>
    </row>
    <row r="24" spans="1:24" s="2" customFormat="1" ht="18" customHeight="1" x14ac:dyDescent="0.25">
      <c r="A24" s="31"/>
      <c r="B24" s="31"/>
      <c r="C24" s="31"/>
      <c r="D24" s="31"/>
      <c r="E24" s="31"/>
      <c r="F24" s="31"/>
      <c r="G24" s="31"/>
      <c r="H24" s="34"/>
      <c r="I24" s="35"/>
      <c r="J24" s="34"/>
      <c r="K24" s="34"/>
      <c r="L24" s="280"/>
      <c r="M24" s="280"/>
      <c r="N24" s="1"/>
      <c r="P24" s="519"/>
      <c r="Q24" s="520"/>
      <c r="R24" s="520"/>
    </row>
    <row r="25" spans="1:24" ht="15" x14ac:dyDescent="0.25">
      <c r="A25" s="43"/>
      <c r="B25" s="49" t="s">
        <v>15</v>
      </c>
      <c r="C25" s="49"/>
      <c r="D25" s="49"/>
      <c r="E25" s="50" t="b">
        <v>0</v>
      </c>
      <c r="F25" s="43"/>
      <c r="G25" s="43"/>
      <c r="H25" s="34" t="s">
        <v>16</v>
      </c>
      <c r="I25" s="39"/>
      <c r="J25" s="51"/>
      <c r="K25" s="50">
        <v>1</v>
      </c>
      <c r="L25" s="530" t="str">
        <f>IF(N25="1",IF(O25&gt;"0","","Scegliere Provincia sede principale"),IF(O25&gt;"0","Attenzione A.6!",""))</f>
        <v/>
      </c>
      <c r="M25" s="530"/>
      <c r="N25" s="41" t="str">
        <f>+IF(E25=TRUE,"1","0")</f>
        <v>0</v>
      </c>
      <c r="O25" s="41">
        <f>+IF(NOT(K25=""),VLOOKUP(K25,provincia!A1:C111,3,FALSE),"0")</f>
        <v>0</v>
      </c>
      <c r="P25" s="53">
        <f>N25*1</f>
        <v>0</v>
      </c>
    </row>
    <row r="26" spans="1:24" ht="14.4" x14ac:dyDescent="0.3">
      <c r="A26" s="43"/>
      <c r="B26" s="31"/>
      <c r="C26" s="31"/>
      <c r="D26" s="31"/>
      <c r="E26" s="55"/>
      <c r="F26" s="43"/>
      <c r="G26" s="43"/>
      <c r="H26" s="34"/>
      <c r="I26" s="39"/>
      <c r="J26" s="51"/>
      <c r="K26" s="50"/>
      <c r="L26" s="280"/>
      <c r="M26" s="280"/>
      <c r="N26" s="1"/>
      <c r="O26" s="1"/>
      <c r="P26" s="2"/>
    </row>
    <row r="27" spans="1:24" ht="14.4" x14ac:dyDescent="0.3">
      <c r="A27" s="43"/>
      <c r="B27" s="49" t="s">
        <v>17</v>
      </c>
      <c r="C27" s="49"/>
      <c r="D27" s="31"/>
      <c r="E27" s="45" t="b">
        <v>0</v>
      </c>
      <c r="F27" s="43"/>
      <c r="G27" s="43"/>
      <c r="H27" s="56" t="s">
        <v>16</v>
      </c>
      <c r="I27" s="39"/>
      <c r="J27" s="51"/>
      <c r="K27" s="50">
        <v>1</v>
      </c>
      <c r="L27" s="530" t="str">
        <f>IF(N27="1",IF(O27&gt;"0","","Scegliere Provincia unità locale"),IF(O27&gt;"0","Attenzione A.6!",""))</f>
        <v/>
      </c>
      <c r="M27" s="531"/>
      <c r="N27" s="41" t="str">
        <f>+IF(E27=TRUE,"1","0")</f>
        <v>0</v>
      </c>
      <c r="O27" s="41">
        <f>IF(NOT(K27=""),VLOOKUP(K27,provincia!A1:C111,3,FALSE),"0")</f>
        <v>0</v>
      </c>
      <c r="P27" s="53">
        <f>N27*1</f>
        <v>0</v>
      </c>
    </row>
    <row r="28" spans="1:24" ht="14.4" x14ac:dyDescent="0.3">
      <c r="A28" s="43"/>
      <c r="B28" s="43"/>
      <c r="C28" s="43"/>
      <c r="D28" s="43"/>
      <c r="E28" s="43"/>
      <c r="F28" s="43"/>
      <c r="G28" s="43"/>
      <c r="H28" s="51"/>
      <c r="I28" s="39"/>
      <c r="J28" s="51"/>
      <c r="K28" s="51"/>
      <c r="L28" s="52"/>
      <c r="M28" s="52"/>
    </row>
    <row r="29" spans="1:24" ht="14.4" x14ac:dyDescent="0.3">
      <c r="A29" s="43"/>
      <c r="B29" s="43"/>
      <c r="C29" s="43"/>
      <c r="D29" s="43"/>
      <c r="E29" s="43"/>
      <c r="F29" s="43"/>
      <c r="G29" s="43"/>
      <c r="H29" s="43"/>
      <c r="I29" s="48"/>
      <c r="J29" s="43"/>
      <c r="K29" s="43"/>
      <c r="L29" s="52"/>
      <c r="M29" s="52"/>
    </row>
    <row r="30" spans="1:24" s="2" customFormat="1" ht="17.399999999999999" x14ac:dyDescent="0.3">
      <c r="A30" s="521"/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7"/>
      <c r="M30" s="58"/>
      <c r="N30" s="16"/>
      <c r="O30" s="33"/>
      <c r="R30" s="3"/>
    </row>
    <row r="31" spans="1:24" s="61" customFormat="1" ht="36" customHeight="1" x14ac:dyDescent="0.3">
      <c r="A31" s="522" t="s">
        <v>18</v>
      </c>
      <c r="B31" s="522"/>
      <c r="C31" s="522"/>
      <c r="D31" s="522"/>
      <c r="E31" s="522"/>
      <c r="F31" s="522"/>
      <c r="G31" s="522"/>
      <c r="H31" s="522"/>
      <c r="I31" s="522"/>
      <c r="J31" s="522"/>
      <c r="K31" s="522"/>
      <c r="L31" s="59"/>
      <c r="M31" s="59"/>
      <c r="N31" s="60"/>
      <c r="R31" s="62"/>
    </row>
    <row r="32" spans="1:24" s="2" customFormat="1" ht="18" customHeight="1" x14ac:dyDescent="0.3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9"/>
      <c r="M32" s="9"/>
      <c r="N32" s="16"/>
      <c r="O32" s="33"/>
      <c r="R32" s="3"/>
    </row>
    <row r="33" spans="1:18" s="2" customFormat="1" ht="18" customHeight="1" x14ac:dyDescent="0.3">
      <c r="A33" s="455" t="s">
        <v>19</v>
      </c>
      <c r="B33" s="455"/>
      <c r="C33" s="455"/>
      <c r="D33" s="455"/>
      <c r="E33" s="455"/>
      <c r="F33" s="455"/>
      <c r="G33" s="455"/>
      <c r="H33" s="455"/>
      <c r="I33" s="455"/>
      <c r="J33" s="455"/>
      <c r="K33" s="455"/>
      <c r="L33" s="9"/>
      <c r="M33" s="9"/>
      <c r="N33" s="1"/>
      <c r="R33" s="3"/>
    </row>
    <row r="34" spans="1:18" s="2" customFormat="1" ht="18" customHeight="1" x14ac:dyDescent="0.3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9"/>
      <c r="M34" s="9"/>
      <c r="N34" s="16"/>
      <c r="O34" s="33"/>
      <c r="R34" s="3"/>
    </row>
    <row r="35" spans="1:18" s="2" customFormat="1" ht="18" customHeight="1" x14ac:dyDescent="0.3">
      <c r="A35" s="523"/>
      <c r="B35" s="523"/>
      <c r="C35" s="524"/>
      <c r="D35" s="494" t="s">
        <v>20</v>
      </c>
      <c r="E35" s="495"/>
      <c r="F35" s="495"/>
      <c r="G35" s="527"/>
      <c r="H35" s="494" t="s">
        <v>21</v>
      </c>
      <c r="I35" s="495" t="b">
        <v>0</v>
      </c>
      <c r="J35" s="495"/>
      <c r="K35" s="495" t="b">
        <v>1</v>
      </c>
      <c r="L35" s="9"/>
      <c r="M35" s="9"/>
      <c r="N35" s="1"/>
      <c r="R35" s="3"/>
    </row>
    <row r="36" spans="1:18" s="2" customFormat="1" ht="18" customHeight="1" x14ac:dyDescent="0.3">
      <c r="A36" s="525"/>
      <c r="B36" s="525"/>
      <c r="C36" s="526"/>
      <c r="D36" s="528" t="s">
        <v>22</v>
      </c>
      <c r="E36" s="529"/>
      <c r="F36" s="525" t="s">
        <v>23</v>
      </c>
      <c r="G36" s="526"/>
      <c r="H36" s="528" t="s">
        <v>22</v>
      </c>
      <c r="I36" s="529"/>
      <c r="J36" s="525" t="s">
        <v>23</v>
      </c>
      <c r="K36" s="525"/>
      <c r="L36" s="9"/>
      <c r="M36" s="9"/>
      <c r="N36" s="1"/>
      <c r="R36" s="3"/>
    </row>
    <row r="37" spans="1:18" s="2" customFormat="1" ht="18" customHeight="1" x14ac:dyDescent="0.3">
      <c r="A37" s="556" t="s">
        <v>24</v>
      </c>
      <c r="B37" s="556"/>
      <c r="C37" s="556"/>
      <c r="D37" s="557"/>
      <c r="E37" s="558"/>
      <c r="F37" s="559"/>
      <c r="G37" s="560"/>
      <c r="H37" s="557"/>
      <c r="I37" s="558"/>
      <c r="J37" s="561"/>
      <c r="K37" s="561"/>
      <c r="L37" s="9"/>
      <c r="M37" s="9"/>
      <c r="N37" s="1"/>
      <c r="R37" s="3"/>
    </row>
    <row r="38" spans="1:18" s="2" customFormat="1" ht="18" customHeight="1" x14ac:dyDescent="0.3">
      <c r="A38" s="514" t="s">
        <v>25</v>
      </c>
      <c r="B38" s="514"/>
      <c r="C38" s="514"/>
      <c r="D38" s="512"/>
      <c r="E38" s="513"/>
      <c r="F38" s="510"/>
      <c r="G38" s="511"/>
      <c r="H38" s="512"/>
      <c r="I38" s="513"/>
      <c r="J38" s="510"/>
      <c r="K38" s="510"/>
      <c r="L38" s="63"/>
      <c r="M38" s="63"/>
      <c r="N38" s="1"/>
      <c r="R38" s="3"/>
    </row>
    <row r="39" spans="1:18" s="2" customFormat="1" ht="18" customHeight="1" x14ac:dyDescent="0.3">
      <c r="A39" s="496" t="s">
        <v>26</v>
      </c>
      <c r="B39" s="496"/>
      <c r="C39" s="497"/>
      <c r="D39" s="498">
        <f>+SUM(D37:E38)</f>
        <v>0</v>
      </c>
      <c r="E39" s="502"/>
      <c r="F39" s="500">
        <f>+SUM(F37:G38)</f>
        <v>0</v>
      </c>
      <c r="G39" s="501"/>
      <c r="H39" s="498">
        <f>+SUM(H37:I38)</f>
        <v>0</v>
      </c>
      <c r="I39" s="499"/>
      <c r="J39" s="500">
        <f>+SUM(J37:K38)</f>
        <v>0</v>
      </c>
      <c r="K39" s="502"/>
      <c r="L39" s="63"/>
      <c r="M39" s="63"/>
      <c r="N39" s="1"/>
      <c r="R39" s="3"/>
    </row>
    <row r="40" spans="1:18" s="2" customFormat="1" ht="18" customHeight="1" x14ac:dyDescent="0.3">
      <c r="A40" s="433" t="s">
        <v>27</v>
      </c>
      <c r="B40" s="433"/>
      <c r="C40" s="433"/>
      <c r="D40" s="504"/>
      <c r="E40" s="505"/>
      <c r="F40" s="506"/>
      <c r="G40" s="507"/>
      <c r="H40" s="504"/>
      <c r="I40" s="505"/>
      <c r="J40" s="506"/>
      <c r="K40" s="506"/>
      <c r="L40" s="63"/>
      <c r="M40" s="63"/>
      <c r="N40" s="1"/>
      <c r="R40" s="3"/>
    </row>
    <row r="41" spans="1:18" s="2" customFormat="1" ht="18" customHeight="1" x14ac:dyDescent="0.3">
      <c r="A41" s="508" t="s">
        <v>28</v>
      </c>
      <c r="B41" s="508"/>
      <c r="C41" s="509"/>
      <c r="D41" s="504"/>
      <c r="E41" s="505"/>
      <c r="F41" s="506"/>
      <c r="G41" s="507"/>
      <c r="H41" s="504"/>
      <c r="I41" s="505"/>
      <c r="J41" s="506"/>
      <c r="K41" s="506"/>
      <c r="L41" s="63"/>
      <c r="M41" s="63"/>
      <c r="N41" s="1"/>
      <c r="R41" s="3"/>
    </row>
    <row r="42" spans="1:18" s="2" customFormat="1" ht="18" customHeight="1" x14ac:dyDescent="0.3">
      <c r="A42" s="514" t="s">
        <v>29</v>
      </c>
      <c r="B42" s="514"/>
      <c r="C42" s="514"/>
      <c r="D42" s="515"/>
      <c r="E42" s="516"/>
      <c r="F42" s="517"/>
      <c r="G42" s="518"/>
      <c r="H42" s="515"/>
      <c r="I42" s="516"/>
      <c r="J42" s="517"/>
      <c r="K42" s="517"/>
      <c r="L42" s="419"/>
      <c r="M42" s="419"/>
      <c r="N42" s="1"/>
      <c r="R42" s="3"/>
    </row>
    <row r="43" spans="1:18" s="2" customFormat="1" ht="18" customHeight="1" x14ac:dyDescent="0.3">
      <c r="A43" s="496" t="s">
        <v>30</v>
      </c>
      <c r="B43" s="496"/>
      <c r="C43" s="497"/>
      <c r="D43" s="498">
        <f>D39+SUM(D40:E42)</f>
        <v>0</v>
      </c>
      <c r="E43" s="499"/>
      <c r="F43" s="500">
        <f>F39+SUM(F40:G42)</f>
        <v>0</v>
      </c>
      <c r="G43" s="501"/>
      <c r="H43" s="498">
        <f>H39+SUM(H40:I42)</f>
        <v>0</v>
      </c>
      <c r="I43" s="499"/>
      <c r="J43" s="500">
        <f>J39+SUM(J40:K42)</f>
        <v>0</v>
      </c>
      <c r="K43" s="502"/>
      <c r="L43" s="503"/>
      <c r="M43" s="503"/>
      <c r="N43" s="1"/>
      <c r="R43" s="3"/>
    </row>
    <row r="44" spans="1:18" s="2" customFormat="1" ht="18" customHeight="1" x14ac:dyDescent="0.3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9"/>
      <c r="M44" s="9"/>
      <c r="N44" s="16"/>
      <c r="O44" s="33"/>
      <c r="R44" s="3"/>
    </row>
    <row r="45" spans="1:18" s="2" customFormat="1" ht="18" customHeight="1" x14ac:dyDescent="0.3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9"/>
      <c r="M45" s="9"/>
      <c r="N45" s="16"/>
      <c r="O45" s="33"/>
      <c r="R45" s="3"/>
    </row>
    <row r="46" spans="1:18" s="2" customFormat="1" ht="18" customHeight="1" x14ac:dyDescent="0.3">
      <c r="A46" s="455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9"/>
      <c r="M46" s="9"/>
      <c r="N46" s="16"/>
      <c r="O46" s="33"/>
      <c r="R46" s="3"/>
    </row>
    <row r="47" spans="1:18" s="2" customFormat="1" ht="18" customHeight="1" x14ac:dyDescent="0.3">
      <c r="A47" s="455" t="s">
        <v>31</v>
      </c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9"/>
      <c r="M47" s="9"/>
      <c r="N47" s="16"/>
      <c r="O47" s="33"/>
      <c r="R47" s="3"/>
    </row>
    <row r="48" spans="1:18" s="2" customFormat="1" ht="18" customHeight="1" x14ac:dyDescent="0.3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9"/>
      <c r="M48" s="9"/>
      <c r="N48" s="16"/>
      <c r="O48" s="33"/>
      <c r="R48" s="3"/>
    </row>
    <row r="49" spans="1:26" s="2" customFormat="1" ht="18" customHeight="1" x14ac:dyDescent="0.3">
      <c r="A49" s="64"/>
      <c r="B49" s="64"/>
      <c r="C49" s="65"/>
      <c r="D49" s="494" t="s">
        <v>20</v>
      </c>
      <c r="E49" s="495"/>
      <c r="F49" s="495"/>
      <c r="G49" s="495"/>
      <c r="H49" s="494" t="s">
        <v>21</v>
      </c>
      <c r="I49" s="495"/>
      <c r="J49" s="495"/>
      <c r="K49" s="495"/>
      <c r="L49" s="9"/>
      <c r="M49" s="9"/>
      <c r="N49" s="1"/>
      <c r="R49" s="3"/>
    </row>
    <row r="50" spans="1:26" s="2" customFormat="1" ht="30" customHeight="1" x14ac:dyDescent="0.3">
      <c r="A50" s="66"/>
      <c r="B50" s="66"/>
      <c r="C50" s="67"/>
      <c r="D50" s="68" t="s">
        <v>22</v>
      </c>
      <c r="E50" s="69" t="s">
        <v>32</v>
      </c>
      <c r="F50" s="68" t="s">
        <v>23</v>
      </c>
      <c r="G50" s="70" t="s">
        <v>32</v>
      </c>
      <c r="H50" s="71" t="s">
        <v>22</v>
      </c>
      <c r="I50" s="69" t="s">
        <v>32</v>
      </c>
      <c r="J50" s="68" t="s">
        <v>23</v>
      </c>
      <c r="K50" s="72" t="s">
        <v>32</v>
      </c>
      <c r="L50" s="9"/>
      <c r="M50" s="9"/>
      <c r="N50" s="1"/>
      <c r="R50" s="3"/>
    </row>
    <row r="51" spans="1:26" s="2" customFormat="1" ht="18" customHeight="1" x14ac:dyDescent="0.3">
      <c r="A51" s="73" t="s">
        <v>33</v>
      </c>
      <c r="B51" s="73"/>
      <c r="C51" s="74"/>
      <c r="D51" s="75"/>
      <c r="E51" s="75"/>
      <c r="F51" s="75"/>
      <c r="G51" s="76"/>
      <c r="H51" s="77"/>
      <c r="I51" s="75"/>
      <c r="J51" s="75"/>
      <c r="K51" s="78"/>
      <c r="L51" s="57" t="str">
        <f>IF(D39&gt;0,IF(D56&gt;0,IF(AND(D39=D56,D38=E56),"","Attenzione Maschi 2016 in B.1!"),"Compilare Maschi 2016 in B.2"),IF(AND(D39=D56,D38=E56),"","Attenzione Maschi 2016 in B.1!"))</f>
        <v/>
      </c>
      <c r="M51" s="58"/>
      <c r="N51" s="1"/>
      <c r="R51" s="3"/>
    </row>
    <row r="52" spans="1:26" s="2" customFormat="1" ht="18" customHeight="1" x14ac:dyDescent="0.3">
      <c r="A52" s="79" t="s">
        <v>34</v>
      </c>
      <c r="B52" s="79"/>
      <c r="C52" s="80"/>
      <c r="D52" s="75"/>
      <c r="E52" s="75"/>
      <c r="F52" s="75"/>
      <c r="G52" s="76"/>
      <c r="H52" s="77"/>
      <c r="I52" s="75"/>
      <c r="J52" s="75"/>
      <c r="K52" s="78"/>
      <c r="L52" s="419" t="str">
        <f>IF(F39&gt;0, IF(F56&gt;0,IF(AND(F39=F56,F38=G56),"","Attenzione Femmine 2016 in B.1!"),"Compilare Femmine 2016 in B.2"),IF(AND(F39=F56,F38=G56),"","Attenzione Femmine 2016 in B.1!"))</f>
        <v/>
      </c>
      <c r="M52" s="420"/>
      <c r="N52" s="1"/>
      <c r="R52" s="3"/>
    </row>
    <row r="53" spans="1:26" s="2" customFormat="1" ht="18" customHeight="1" x14ac:dyDescent="0.3">
      <c r="A53" s="79" t="s">
        <v>35</v>
      </c>
      <c r="B53" s="79"/>
      <c r="C53" s="80"/>
      <c r="D53" s="75"/>
      <c r="E53" s="75"/>
      <c r="F53" s="75"/>
      <c r="G53" s="76"/>
      <c r="H53" s="77"/>
      <c r="I53" s="75"/>
      <c r="J53" s="75"/>
      <c r="K53" s="78"/>
      <c r="L53" s="419" t="str">
        <f>IF((D38+F38)&gt;0,IF((E56+G56)&gt;0,IF((E56+G56)=(D38+F38),"","Attenzione part-time 2016 in B.2!"),"Compilare part-time 2016 in B.2"),IF((E56+G56)=(D38+F38),"","Attenzione part-time 2016 in B.2!"))</f>
        <v/>
      </c>
      <c r="M53" s="420"/>
      <c r="N53" s="1"/>
      <c r="R53" s="3"/>
    </row>
    <row r="54" spans="1:26" s="2" customFormat="1" ht="18" customHeight="1" x14ac:dyDescent="0.3">
      <c r="A54" s="79" t="s">
        <v>36</v>
      </c>
      <c r="B54" s="79"/>
      <c r="C54" s="80"/>
      <c r="D54" s="75"/>
      <c r="E54" s="75"/>
      <c r="F54" s="75"/>
      <c r="G54" s="76"/>
      <c r="H54" s="77"/>
      <c r="I54" s="75"/>
      <c r="J54" s="75"/>
      <c r="K54" s="78"/>
      <c r="L54" s="419" t="str">
        <f>IF(H39&gt;0, IF(H56&gt;0,IF(AND(H39=H56,H38=I56),"","Attenzione Maschi 2017 in B.1!"),"Compilare Maschi 2017 in B.2"),IF(AND(H39=H56,H38=I56),"","Attenzione Maschi 2017 in B.1!"))</f>
        <v/>
      </c>
      <c r="M54" s="420"/>
      <c r="N54" s="81"/>
      <c r="O54" s="81"/>
      <c r="P54" s="81"/>
      <c r="Q54" s="81"/>
      <c r="R54" s="81"/>
      <c r="S54" s="81"/>
      <c r="T54" s="81"/>
      <c r="U54" s="81"/>
      <c r="V54" s="3"/>
      <c r="W54" s="3"/>
      <c r="X54" s="3"/>
      <c r="Y54" s="3"/>
      <c r="Z54" s="3"/>
    </row>
    <row r="55" spans="1:26" s="2" customFormat="1" ht="18" customHeight="1" x14ac:dyDescent="0.3">
      <c r="A55" s="79" t="s">
        <v>37</v>
      </c>
      <c r="B55" s="79"/>
      <c r="C55" s="80"/>
      <c r="D55" s="75"/>
      <c r="E55" s="75"/>
      <c r="F55" s="75"/>
      <c r="G55" s="76"/>
      <c r="H55" s="77"/>
      <c r="I55" s="75"/>
      <c r="J55" s="75"/>
      <c r="K55" s="78"/>
      <c r="L55" s="419" t="str">
        <f>IF(J39&gt;0, IF(J56&gt;0,IF(AND(J39=J56,J38=K56),"","Attenzione Femmine 2017 in B.1!"),"Compilare Femmine 2017 in B.2"),IF(AND(J39=J56,J38=K56),"","Attenzione Femmine 2017 in B.1!"))</f>
        <v/>
      </c>
      <c r="M55" s="420"/>
      <c r="N55" s="11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s="2" customFormat="1" ht="18" customHeight="1" x14ac:dyDescent="0.3">
      <c r="A56" s="82" t="s">
        <v>26</v>
      </c>
      <c r="B56" s="82"/>
      <c r="C56" s="83"/>
      <c r="D56" s="84">
        <f t="shared" ref="D56:J56" si="0">+SUM(D51:D55)</f>
        <v>0</v>
      </c>
      <c r="E56" s="85">
        <f t="shared" si="0"/>
        <v>0</v>
      </c>
      <c r="F56" s="86">
        <f t="shared" si="0"/>
        <v>0</v>
      </c>
      <c r="G56" s="85">
        <f t="shared" si="0"/>
        <v>0</v>
      </c>
      <c r="H56" s="87">
        <f t="shared" si="0"/>
        <v>0</v>
      </c>
      <c r="I56" s="85">
        <f>+SUM(I51:I55)</f>
        <v>0</v>
      </c>
      <c r="J56" s="86">
        <f t="shared" si="0"/>
        <v>0</v>
      </c>
      <c r="K56" s="88">
        <f>+SUM(K51:K55)</f>
        <v>0</v>
      </c>
      <c r="L56" s="419" t="str">
        <f>IF((H38+J38)&gt;0,IF((I56+K56)&gt;0,IF((I56+K56)=(H38+J38),"","Attenzione part-time 2017 in B.2!"),"Compilare part-time 2017 in B.2"),IF((I56+K56)=(H38+J38),"","Attenzione part-time 2017 in B.2!"))</f>
        <v/>
      </c>
      <c r="M56" s="419"/>
      <c r="N56" s="1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3.4" customHeight="1" x14ac:dyDescent="0.3">
      <c r="A57" s="43"/>
      <c r="B57" s="43"/>
      <c r="C57" s="43"/>
      <c r="D57" s="43"/>
      <c r="E57" s="43"/>
      <c r="F57" s="43"/>
      <c r="G57" s="43"/>
      <c r="H57" s="43"/>
      <c r="I57" s="48"/>
      <c r="J57" s="43"/>
      <c r="K57" s="43"/>
      <c r="L57" s="52"/>
      <c r="M57" s="52"/>
    </row>
    <row r="58" spans="1:26" ht="23.4" customHeight="1" x14ac:dyDescent="0.3">
      <c r="A58" s="43"/>
      <c r="B58" s="43"/>
      <c r="C58" s="43"/>
      <c r="D58" s="43"/>
      <c r="E58" s="43"/>
      <c r="F58" s="43"/>
      <c r="G58" s="43"/>
      <c r="H58" s="43"/>
      <c r="I58" s="48"/>
      <c r="J58" s="43"/>
      <c r="K58" s="43"/>
      <c r="L58" s="52"/>
      <c r="M58" s="52"/>
    </row>
    <row r="59" spans="1:26" s="2" customFormat="1" ht="36" customHeight="1" x14ac:dyDescent="0.3">
      <c r="A59" s="416" t="s">
        <v>38</v>
      </c>
      <c r="B59" s="416"/>
      <c r="C59" s="416"/>
      <c r="D59" s="416"/>
      <c r="E59" s="416"/>
      <c r="F59" s="416"/>
      <c r="G59" s="416"/>
      <c r="H59" s="416"/>
      <c r="I59" s="416"/>
      <c r="J59" s="416"/>
      <c r="K59" s="416"/>
      <c r="L59" s="9"/>
      <c r="M59" s="9"/>
      <c r="N59" s="1"/>
      <c r="R59" s="3"/>
    </row>
    <row r="60" spans="1:26" s="91" customFormat="1" ht="25.5" customHeight="1" x14ac:dyDescent="0.3">
      <c r="A60" s="417" t="s">
        <v>39</v>
      </c>
      <c r="B60" s="417"/>
      <c r="C60" s="417"/>
      <c r="D60" s="417"/>
      <c r="E60" s="417"/>
      <c r="F60" s="417"/>
      <c r="G60" s="417"/>
      <c r="H60" s="417"/>
      <c r="I60" s="417"/>
      <c r="J60" s="417"/>
      <c r="K60" s="417"/>
      <c r="L60" s="89"/>
      <c r="M60" s="89"/>
      <c r="N60" s="90"/>
      <c r="R60" s="92"/>
    </row>
    <row r="61" spans="1:26" s="91" customFormat="1" ht="18" customHeight="1" x14ac:dyDescent="0.3">
      <c r="A61" s="93"/>
      <c r="B61" s="93"/>
      <c r="C61" s="93"/>
      <c r="D61" s="93"/>
      <c r="E61" s="93"/>
      <c r="F61" s="93"/>
      <c r="G61" s="93"/>
      <c r="H61" s="93"/>
      <c r="I61" s="94"/>
      <c r="J61" s="93"/>
      <c r="K61" s="93"/>
      <c r="L61" s="89"/>
      <c r="M61" s="89"/>
      <c r="N61" s="11"/>
      <c r="O61" s="11"/>
      <c r="P61" s="11"/>
      <c r="Q61" s="11"/>
      <c r="R61" s="11"/>
      <c r="S61" s="11"/>
      <c r="T61" s="11"/>
    </row>
    <row r="62" spans="1:26" s="2" customFormat="1" ht="18" customHeight="1" x14ac:dyDescent="0.3">
      <c r="A62" s="95" t="s">
        <v>40</v>
      </c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9"/>
      <c r="M62" s="9"/>
      <c r="N62" s="16"/>
      <c r="O62" s="33"/>
      <c r="R62" s="3"/>
    </row>
    <row r="63" spans="1:26" s="2" customFormat="1" ht="30" customHeight="1" x14ac:dyDescent="0.3">
      <c r="A63" s="488"/>
      <c r="B63" s="488"/>
      <c r="C63" s="488"/>
      <c r="D63" s="488"/>
      <c r="E63" s="488"/>
      <c r="F63" s="488"/>
      <c r="G63" s="489"/>
      <c r="H63" s="490" t="s">
        <v>41</v>
      </c>
      <c r="I63" s="491"/>
      <c r="J63" s="492" t="s">
        <v>37</v>
      </c>
      <c r="K63" s="493"/>
      <c r="L63" s="9"/>
      <c r="M63" s="9"/>
      <c r="N63" s="8" t="s">
        <v>42</v>
      </c>
      <c r="O63" s="96"/>
      <c r="P63" s="96"/>
      <c r="Q63" s="96"/>
      <c r="R63" s="3"/>
    </row>
    <row r="64" spans="1:26" s="2" customFormat="1" ht="18" customHeight="1" x14ac:dyDescent="0.3">
      <c r="A64" s="462" t="s">
        <v>678</v>
      </c>
      <c r="B64" s="462"/>
      <c r="C64" s="462"/>
      <c r="D64" s="462"/>
      <c r="E64" s="462"/>
      <c r="F64" s="462"/>
      <c r="G64" s="463"/>
      <c r="H64" s="478"/>
      <c r="I64" s="479"/>
      <c r="J64" s="482"/>
      <c r="K64" s="478"/>
      <c r="L64" s="419" t="str">
        <f>IF(F76+G76+H76+I76=0,IF(H64&gt;0,"Nessun quadro/impieg./intermedio FT in B.2!",""),IF(H64=0,"Compilare Ferie Quadri/Impiegati/Intermedi",""))</f>
        <v/>
      </c>
      <c r="M64" s="420"/>
      <c r="N64" s="484" t="s">
        <v>43</v>
      </c>
      <c r="O64" s="485"/>
      <c r="P64" s="485"/>
      <c r="Q64" s="485"/>
      <c r="R64" s="485"/>
      <c r="S64" s="485"/>
    </row>
    <row r="65" spans="1:27" s="2" customFormat="1" ht="18" customHeight="1" x14ac:dyDescent="0.3">
      <c r="A65" s="476"/>
      <c r="B65" s="476"/>
      <c r="C65" s="476"/>
      <c r="D65" s="476"/>
      <c r="E65" s="476"/>
      <c r="F65" s="476"/>
      <c r="G65" s="477"/>
      <c r="H65" s="480"/>
      <c r="I65" s="481"/>
      <c r="J65" s="483"/>
      <c r="K65" s="480"/>
      <c r="L65" s="419" t="str">
        <f>IF(J76+K76=0,IF(J64&gt;0,"Nessun Operaio FT in B.2!",""),IF(J64=0,"Compilare Ferie Operai",""))</f>
        <v/>
      </c>
      <c r="M65" s="419"/>
      <c r="N65" s="486" t="s">
        <v>44</v>
      </c>
      <c r="O65" s="487"/>
      <c r="P65" s="487"/>
      <c r="R65" s="3"/>
    </row>
    <row r="66" spans="1:27" s="2" customFormat="1" ht="18" customHeight="1" x14ac:dyDescent="0.25">
      <c r="A66" s="462" t="s">
        <v>45</v>
      </c>
      <c r="B66" s="462"/>
      <c r="C66" s="462"/>
      <c r="D66" s="462"/>
      <c r="E66" s="462"/>
      <c r="F66" s="462"/>
      <c r="G66" s="463"/>
      <c r="H66" s="466"/>
      <c r="I66" s="467"/>
      <c r="J66" s="470"/>
      <c r="K66" s="466"/>
      <c r="L66" s="419" t="str">
        <f>IF(F76+G76+H76+I76=0,IF(H66&gt;0,"Nessun quadro/impiegato/intermedio in B.2!",""),IF(H66=0,"Compilare Orario Quadri/Impiegati/Intermedi",IF(H66&gt;48,"Orario settimanale &gt; 48 ore?","")))</f>
        <v/>
      </c>
      <c r="M66" s="420"/>
      <c r="N66" s="97"/>
      <c r="O66" s="98" t="s">
        <v>46</v>
      </c>
      <c r="P66" s="99" t="s">
        <v>47</v>
      </c>
      <c r="R66" s="3"/>
    </row>
    <row r="67" spans="1:27" s="2" customFormat="1" ht="18" customHeight="1" x14ac:dyDescent="0.3">
      <c r="A67" s="464"/>
      <c r="B67" s="464"/>
      <c r="C67" s="464"/>
      <c r="D67" s="464"/>
      <c r="E67" s="464"/>
      <c r="F67" s="464"/>
      <c r="G67" s="465"/>
      <c r="H67" s="468"/>
      <c r="I67" s="469"/>
      <c r="J67" s="471"/>
      <c r="K67" s="468"/>
      <c r="L67" s="419" t="str">
        <f>IF(J76+K76=0,IF(J66&gt;0,"Nessun operaio in B.2!",""),IF(J66=0,"Compilare Orario Operai",IF(J66&gt;48,"Orario settimanale &gt; 48?","")))</f>
        <v/>
      </c>
      <c r="M67" s="420"/>
      <c r="N67" s="100" t="s">
        <v>48</v>
      </c>
      <c r="O67" s="101" t="e">
        <f>H64/(F76+G76+H76+I76)</f>
        <v>#DIV/0!</v>
      </c>
      <c r="P67" s="102" t="e">
        <f>J64/(J76+K76)</f>
        <v>#DIV/0!</v>
      </c>
      <c r="R67" s="3"/>
    </row>
    <row r="68" spans="1:27" s="2" customFormat="1" ht="30" customHeight="1" x14ac:dyDescent="0.3">
      <c r="A68" s="472" t="s">
        <v>49</v>
      </c>
      <c r="B68" s="472"/>
      <c r="C68" s="472"/>
      <c r="D68" s="472"/>
      <c r="E68" s="472"/>
      <c r="F68" s="472"/>
      <c r="G68" s="473"/>
      <c r="H68" s="474"/>
      <c r="I68" s="475"/>
      <c r="J68" s="474"/>
      <c r="K68" s="474"/>
      <c r="L68" s="9"/>
      <c r="M68" s="9"/>
      <c r="N68" s="100" t="s">
        <v>50</v>
      </c>
      <c r="O68" s="101" t="e">
        <f>H66/(F76+G76+H76+I76)</f>
        <v>#DIV/0!</v>
      </c>
      <c r="P68" s="102" t="e">
        <f>J66/(J76+K76)</f>
        <v>#DIV/0!</v>
      </c>
      <c r="R68" s="3"/>
    </row>
    <row r="69" spans="1:27" s="2" customFormat="1" ht="13.95" customHeight="1" x14ac:dyDescent="0.25">
      <c r="A69" s="453" t="s">
        <v>51</v>
      </c>
      <c r="B69" s="453"/>
      <c r="C69" s="453"/>
      <c r="D69" s="453"/>
      <c r="E69" s="453"/>
      <c r="F69" s="453"/>
      <c r="G69" s="453"/>
      <c r="H69" s="453"/>
      <c r="I69" s="453"/>
      <c r="J69" s="453"/>
      <c r="K69" s="453"/>
      <c r="L69" s="9"/>
      <c r="M69" s="9"/>
      <c r="N69" s="1"/>
      <c r="O69" s="54"/>
      <c r="P69" s="54"/>
      <c r="R69" s="3"/>
    </row>
    <row r="70" spans="1:27" s="2" customFormat="1" ht="18" customHeight="1" x14ac:dyDescent="0.25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9"/>
      <c r="M70" s="9"/>
      <c r="N70" s="16"/>
      <c r="O70" s="103"/>
      <c r="P70" s="54"/>
      <c r="R70" s="3"/>
    </row>
    <row r="71" spans="1:27" s="2" customFormat="1" ht="33" customHeight="1" x14ac:dyDescent="0.3">
      <c r="A71" s="454" t="s">
        <v>52</v>
      </c>
      <c r="B71" s="455"/>
      <c r="C71" s="455"/>
      <c r="D71" s="455"/>
      <c r="E71" s="455"/>
      <c r="F71" s="455"/>
      <c r="G71" s="455"/>
      <c r="H71" s="455"/>
      <c r="I71" s="455"/>
      <c r="J71" s="455"/>
      <c r="K71" s="455"/>
      <c r="L71" s="9"/>
      <c r="M71" s="9"/>
      <c r="N71" s="456"/>
      <c r="O71" s="457"/>
      <c r="P71" s="447" t="s">
        <v>53</v>
      </c>
      <c r="Q71" s="460"/>
      <c r="R71" s="461"/>
      <c r="S71" s="447" t="s">
        <v>34</v>
      </c>
      <c r="T71" s="460"/>
      <c r="U71" s="461"/>
      <c r="V71" s="446" t="s">
        <v>54</v>
      </c>
      <c r="W71" s="446"/>
      <c r="X71" s="446"/>
      <c r="Y71" s="446" t="s">
        <v>37</v>
      </c>
      <c r="Z71" s="446"/>
      <c r="AA71" s="447"/>
    </row>
    <row r="72" spans="1:27" s="2" customFormat="1" ht="34.200000000000003" customHeight="1" x14ac:dyDescent="0.3">
      <c r="A72" s="448" t="s">
        <v>55</v>
      </c>
      <c r="B72" s="448"/>
      <c r="C72" s="448"/>
      <c r="D72" s="448"/>
      <c r="E72" s="448"/>
      <c r="F72" s="448"/>
      <c r="G72" s="448"/>
      <c r="H72" s="448"/>
      <c r="I72" s="448"/>
      <c r="J72" s="448"/>
      <c r="K72" s="448"/>
      <c r="L72" s="9"/>
      <c r="M72" s="9"/>
      <c r="N72" s="458"/>
      <c r="O72" s="459"/>
      <c r="P72" s="104" t="s">
        <v>22</v>
      </c>
      <c r="Q72" s="105" t="s">
        <v>23</v>
      </c>
      <c r="R72" s="106" t="s">
        <v>53</v>
      </c>
      <c r="S72" s="104" t="s">
        <v>22</v>
      </c>
      <c r="T72" s="105" t="s">
        <v>23</v>
      </c>
      <c r="U72" s="107" t="s">
        <v>53</v>
      </c>
      <c r="V72" s="104" t="s">
        <v>22</v>
      </c>
      <c r="W72" s="105" t="s">
        <v>23</v>
      </c>
      <c r="X72" s="107" t="s">
        <v>53</v>
      </c>
      <c r="Y72" s="104" t="s">
        <v>22</v>
      </c>
      <c r="Z72" s="105" t="s">
        <v>23</v>
      </c>
      <c r="AA72" s="108" t="s">
        <v>53</v>
      </c>
    </row>
    <row r="73" spans="1:27" s="2" customFormat="1" ht="28.5" customHeight="1" x14ac:dyDescent="0.3">
      <c r="A73" s="449" t="s">
        <v>56</v>
      </c>
      <c r="B73" s="449"/>
      <c r="C73" s="450"/>
      <c r="D73" s="450"/>
      <c r="E73" s="450"/>
      <c r="F73" s="450"/>
      <c r="G73" s="450"/>
      <c r="H73" s="450"/>
      <c r="I73" s="450"/>
      <c r="J73" s="450"/>
      <c r="K73" s="450"/>
      <c r="L73" s="9"/>
      <c r="M73" s="9"/>
      <c r="N73" s="109" t="s">
        <v>57</v>
      </c>
      <c r="O73" s="110"/>
      <c r="P73" s="111">
        <f>+S73+V73+Y73</f>
        <v>0</v>
      </c>
      <c r="Q73" s="112">
        <f>+T73+W73+Z73</f>
        <v>0</v>
      </c>
      <c r="R73" s="113">
        <f>+U73+X73+AA73</f>
        <v>0</v>
      </c>
      <c r="S73" s="114">
        <f>+$F$76</f>
        <v>0</v>
      </c>
      <c r="T73" s="115">
        <f>$G$76</f>
        <v>0</v>
      </c>
      <c r="U73" s="113">
        <f>+S73+T73</f>
        <v>0</v>
      </c>
      <c r="V73" s="114">
        <f>$H$76</f>
        <v>0</v>
      </c>
      <c r="W73" s="115">
        <f>$I$76</f>
        <v>0</v>
      </c>
      <c r="X73" s="113">
        <f>+V73+W73</f>
        <v>0</v>
      </c>
      <c r="Y73" s="114">
        <f>$J$76</f>
        <v>0</v>
      </c>
      <c r="Z73" s="115">
        <f>$K$76</f>
        <v>0</v>
      </c>
      <c r="AA73" s="116">
        <f>+Y73+Z73</f>
        <v>0</v>
      </c>
    </row>
    <row r="74" spans="1:27" s="2" customFormat="1" ht="18" customHeight="1" x14ac:dyDescent="0.3">
      <c r="A74" s="117"/>
      <c r="B74" s="117"/>
      <c r="C74" s="117"/>
      <c r="D74" s="117"/>
      <c r="E74" s="118"/>
      <c r="F74" s="451" t="s">
        <v>34</v>
      </c>
      <c r="G74" s="452"/>
      <c r="H74" s="451" t="s">
        <v>54</v>
      </c>
      <c r="I74" s="452"/>
      <c r="J74" s="451" t="s">
        <v>37</v>
      </c>
      <c r="K74" s="452"/>
      <c r="L74" s="9"/>
      <c r="M74" s="9"/>
      <c r="N74" s="109" t="s">
        <v>58</v>
      </c>
      <c r="O74" s="110"/>
      <c r="P74" s="119" t="str">
        <f>IF(P73&gt;0,+(S74*S73+V74*V73+Y74*Y73)/P73,"0")</f>
        <v>0</v>
      </c>
      <c r="Q74" s="120" t="str">
        <f>IF(Q73&gt;0,+(T74*T73+W74*W73+Z74*Z73)/Q73,"0")</f>
        <v>0</v>
      </c>
      <c r="R74" s="121" t="str">
        <f>IF(P73&gt;0,IF(Q73&gt;0,+(P74*P73+Q74*Q73)/R73,P74),Q74)</f>
        <v>0</v>
      </c>
      <c r="S74" s="335" t="str">
        <f>IF(S73&gt;0,(((365-105-11-H64)/5)*(H66-(H68/60))-F89/S73),"0")</f>
        <v>0</v>
      </c>
      <c r="T74" s="350" t="str">
        <f>IF(T73&gt;0,(((365-105-11-H64)/5)*(H66-(H68/60))-G89/T73),"0")</f>
        <v>0</v>
      </c>
      <c r="U74" s="121" t="str">
        <f>IF(S73&gt;0,IF(T73&gt;0,+(S74*S73+T74*T73)/U73,S74),T74)</f>
        <v>0</v>
      </c>
      <c r="V74" s="335" t="str">
        <f>IF(V73&gt;0,(((365-105-11-H64)/5)*(H66-(H68/60))-H89/V73),"0")</f>
        <v>0</v>
      </c>
      <c r="W74" s="350" t="str">
        <f>IF(W73&gt;0,(((365-105-11-H64)/5)*(H66-(H68/60))-I89/W73),"0")</f>
        <v>0</v>
      </c>
      <c r="X74" s="121" t="str">
        <f>IF(V73&gt;0,IF(W73&gt;0,+(V74*V73+W74*W73)/X73,V74),W74)</f>
        <v>0</v>
      </c>
      <c r="Y74" s="335" t="str">
        <f>IF(Y73&gt;0,(((365-105-11-J64)/5)*(J66-(J68/60))-J89/Y73),"0")</f>
        <v>0</v>
      </c>
      <c r="Z74" s="350" t="str">
        <f>IF(Z73&gt;0,(((365-105-11-J64)/5)*(J66-(J68/60))-K89/Z73),"0")</f>
        <v>0</v>
      </c>
      <c r="AA74" s="122" t="str">
        <f>IF(Y73&gt;0,IF(Z73&gt;0,+(Y74*Y73+Z74*Z73)/AA73,Y74),Z74)</f>
        <v>0</v>
      </c>
    </row>
    <row r="75" spans="1:27" s="2" customFormat="1" ht="18" customHeight="1" x14ac:dyDescent="0.3">
      <c r="A75" s="7"/>
      <c r="B75" s="7"/>
      <c r="C75" s="7"/>
      <c r="D75" s="7"/>
      <c r="E75" s="123"/>
      <c r="F75" s="124" t="s">
        <v>22</v>
      </c>
      <c r="G75" s="125" t="s">
        <v>23</v>
      </c>
      <c r="H75" s="124" t="s">
        <v>22</v>
      </c>
      <c r="I75" s="126" t="s">
        <v>23</v>
      </c>
      <c r="J75" s="124" t="s">
        <v>22</v>
      </c>
      <c r="K75" s="125" t="s">
        <v>23</v>
      </c>
      <c r="L75" s="9"/>
      <c r="M75" s="9"/>
      <c r="N75" s="109" t="s">
        <v>59</v>
      </c>
      <c r="O75" s="110"/>
      <c r="P75" s="127" t="str">
        <f>IF(P73&gt;0,+(S75*S73+V75*V73+Y75*Y73)/P73,"0")</f>
        <v>0</v>
      </c>
      <c r="Q75" s="127" t="str">
        <f>IF(Q73,+(T75*T73+W75*W73+Z75*Z73)/Q73,"0")</f>
        <v>0</v>
      </c>
      <c r="R75" s="128" t="str">
        <f>IF(P73&gt;0,IF(Q73&gt;0,+(P75*P73+Q75*Q73)/R73,P75),Q75)</f>
        <v>0</v>
      </c>
      <c r="S75" s="128" t="str">
        <f>IF(S73&gt;0,+S74-(F77+F78+F81+F82+F84+F85+F86)/S73,"0")</f>
        <v>0</v>
      </c>
      <c r="T75" s="128" t="str">
        <f>IF(T73&gt;0,+T74-(G77+G78+G81+G82+G84+G85+G86)/T73,"0")</f>
        <v>0</v>
      </c>
      <c r="U75" s="128" t="str">
        <f>IF(S73&gt;0,IF(T73&gt;0,+(S75*S73+T75*T73)/U73,S75),T75)</f>
        <v>0</v>
      </c>
      <c r="V75" s="128" t="str">
        <f>IF(V73&gt;0,+V74-(H77+H78+H81+H82+H84+H85+H86)/V73,"0")</f>
        <v>0</v>
      </c>
      <c r="W75" s="128" t="str">
        <f>IF(W73&gt;0,+W74-(I77+I78+I81+I82+I84+I85+I86)/W73,"0")</f>
        <v>0</v>
      </c>
      <c r="X75" s="128" t="str">
        <f>IF(V73&gt;0,IF(W73&gt;0,+(V75*V73+W75*W73)/X73,V75),W75)</f>
        <v>0</v>
      </c>
      <c r="Y75" s="128" t="str">
        <f>IF(Y73&gt;0,+Y74-(J77+J78+J81+J82+J84+J85+J86)/Y73,"0")</f>
        <v>0</v>
      </c>
      <c r="Z75" s="128" t="str">
        <f>IF(Z73&gt;0,+Z74-(K77+K78+K81+K82+K84+K85+K86)/Z73,"0")</f>
        <v>0</v>
      </c>
      <c r="AA75" s="335" t="str">
        <f>IF(Y73&gt;0,IF(Z73&gt;0,+(Y75*Y73+Z75*Z73)/AA73,Y75),Z75)</f>
        <v>0</v>
      </c>
    </row>
    <row r="76" spans="1:27" s="2" customFormat="1" ht="35.25" customHeight="1" x14ac:dyDescent="0.3">
      <c r="A76" s="444" t="s">
        <v>677</v>
      </c>
      <c r="B76" s="444"/>
      <c r="C76" s="444"/>
      <c r="D76" s="444"/>
      <c r="E76" s="445"/>
      <c r="F76" s="129">
        <f>+(D52+H52-E52-I52)/2</f>
        <v>0</v>
      </c>
      <c r="G76" s="129">
        <f>(F52+J52-G52-K52)/2</f>
        <v>0</v>
      </c>
      <c r="H76" s="129">
        <f>+(D53+D54+H53+H54-E53-E54-I53-I54)/2</f>
        <v>0</v>
      </c>
      <c r="I76" s="129">
        <f>+(F53+F54+J53+J54-G53-G54-K53-K54)/2</f>
        <v>0</v>
      </c>
      <c r="J76" s="129">
        <f>+(D55+H55-E55-I55)/2</f>
        <v>0</v>
      </c>
      <c r="K76" s="130">
        <f>+(F55+J55-G55-K55)/2</f>
        <v>0</v>
      </c>
      <c r="L76" s="9"/>
      <c r="M76" s="9"/>
      <c r="N76" s="131" t="s">
        <v>60</v>
      </c>
      <c r="O76" s="132"/>
      <c r="P76" s="133" t="str">
        <f>IF(P73&gt;0,+(S76*S73+V76*V73+Y76*Y73)/P73,"0")</f>
        <v>0</v>
      </c>
      <c r="Q76" s="133" t="str">
        <f>IF(Q73&gt;0,+(T76*T73+W76*W73+Z76*Z73)/Q73,"0")</f>
        <v>0</v>
      </c>
      <c r="R76" s="134" t="str">
        <f>IF(P73&gt;0,IF(Q73&gt;0,+R74-R75,P76),Q76)</f>
        <v>0</v>
      </c>
      <c r="S76" s="133" t="str">
        <f>IF(S73&gt;0,+S74-S75,"0")</f>
        <v>0</v>
      </c>
      <c r="T76" s="133" t="str">
        <f>IF(T73&gt;0,+T74-T75,"0")</f>
        <v>0</v>
      </c>
      <c r="U76" s="133" t="str">
        <f>IF(S73&gt;0,IF(T73&gt;0,+U74-U75,S76),T76)</f>
        <v>0</v>
      </c>
      <c r="V76" s="133" t="str">
        <f>IF(V73&gt;0,+V74-V75,"0")</f>
        <v>0</v>
      </c>
      <c r="W76" s="133" t="str">
        <f>IF(W73&gt;0,+W74-W75,"0")</f>
        <v>0</v>
      </c>
      <c r="X76" s="133" t="str">
        <f>IF(V73&gt;0,IF(W73&gt;0,+X74-X75,V76),W76)</f>
        <v>0</v>
      </c>
      <c r="Y76" s="133" t="str">
        <f>IF(Y73&gt;0,+Y74-Y75,"0")</f>
        <v>0</v>
      </c>
      <c r="Z76" s="133" t="str">
        <f>IF(Z73&gt;0,+Z74-Z75,"0")</f>
        <v>0</v>
      </c>
      <c r="AA76" s="111" t="str">
        <f>IF(Y73&gt;0,IF(Z73&gt;0,+AA74-AA75,Y76),Z76)</f>
        <v>0</v>
      </c>
    </row>
    <row r="77" spans="1:27" s="2" customFormat="1" ht="18" customHeight="1" x14ac:dyDescent="0.3">
      <c r="A77" s="427" t="s">
        <v>61</v>
      </c>
      <c r="B77" s="427"/>
      <c r="C77" s="427"/>
      <c r="D77" s="427"/>
      <c r="E77" s="427"/>
      <c r="F77" s="135"/>
      <c r="G77" s="136"/>
      <c r="H77" s="135"/>
      <c r="I77" s="137"/>
      <c r="J77" s="135"/>
      <c r="K77" s="136"/>
      <c r="L77" s="419" t="str">
        <f>IF(F76+F77+F78+F81+F82+F83+F84+F85+F86+F89=0,"",IF(F76=0,IF(F77+F78+F81+F82+F83+F84+F85+F86+F89&gt;0,"Attenzione Zero Quadri M full-time in B.2!",""),IF(F77+F78+F81+F82+F83+F84+F85+F86=0,"Nessuna assenza per Quadri M?","")))</f>
        <v/>
      </c>
      <c r="M77" s="435"/>
      <c r="N77" s="2" t="s">
        <v>62</v>
      </c>
      <c r="S77" s="138" t="str">
        <f>IF(S$73&gt;0,+F77/S$73/8,"0")</f>
        <v>0</v>
      </c>
      <c r="T77" s="139" t="str">
        <f>IF(T$73&gt;0,+G77/T$73/8,"0")</f>
        <v>0</v>
      </c>
      <c r="V77" s="138" t="str">
        <f>IF(V$73&gt;0,+H77/V$73/8,"0")</f>
        <v>0</v>
      </c>
      <c r="W77" s="138" t="str">
        <f>IF(W$73&gt;0,+I77/W$73/8,"0")</f>
        <v>0</v>
      </c>
      <c r="Y77" s="138" t="str">
        <f>IF(Y$73&gt;0,+J77/Y$73/8,"0")</f>
        <v>0</v>
      </c>
      <c r="Z77" s="138" t="str">
        <f>IF(Z$73&gt;0,+K77/Z$73/8,"0")</f>
        <v>0</v>
      </c>
    </row>
    <row r="78" spans="1:27" s="2" customFormat="1" ht="18" customHeight="1" x14ac:dyDescent="0.3">
      <c r="A78" s="427" t="s">
        <v>63</v>
      </c>
      <c r="B78" s="427"/>
      <c r="C78" s="427"/>
      <c r="D78" s="427"/>
      <c r="E78" s="427"/>
      <c r="F78" s="135"/>
      <c r="G78" s="136"/>
      <c r="H78" s="135"/>
      <c r="I78" s="137"/>
      <c r="J78" s="135"/>
      <c r="K78" s="136"/>
      <c r="L78" s="419" t="str">
        <f>IF(G76+G77+G78+G81+G82+G83+G84+G85+G86+G89=0,"",IF(G76=0,IF(G77+G78+G81+G82+G83+G84+G85+G86+G89&gt;0,"Attenzione Zero Quadri F full-time in B.2!",""),IF(G77+G78+G81+G82+G83+G84+G85+G86=0,"Nessuna assenza per Quadri F?","")))</f>
        <v/>
      </c>
      <c r="M78" s="435" t="str">
        <f>IF(H76+H77+H78+H81+H82+H84+H85+H86+H89=0,"",IF(H76=0,IF(H77+H78+H81+H82+H84+H85+H86+H89&gt;0,"Attenzione Zero Quadri M full-time in B.2!",""),IF(H77+H78+H81+H82+H84+H85+H86=0,"Nessuna assenza per Quadri M?","")))</f>
        <v/>
      </c>
      <c r="N78" s="2" t="s">
        <v>64</v>
      </c>
      <c r="S78" s="138" t="str">
        <f t="shared" ref="S78:T88" si="1">IF(S$73&gt;0,+F78/S$73/8,"0")</f>
        <v>0</v>
      </c>
      <c r="T78" s="139" t="str">
        <f t="shared" si="1"/>
        <v>0</v>
      </c>
      <c r="V78" s="138" t="str">
        <f t="shared" ref="V78:W89" si="2">IF(V$73&gt;0,+H78/V$73/8,"0")</f>
        <v>0</v>
      </c>
      <c r="W78" s="138" t="str">
        <f t="shared" si="2"/>
        <v>0</v>
      </c>
      <c r="Y78" s="138" t="str">
        <f t="shared" ref="Y78:Z89" si="3">IF(Y$73&gt;0,+J78/Y$73/8,"0")</f>
        <v>0</v>
      </c>
      <c r="Z78" s="138" t="str">
        <f t="shared" si="3"/>
        <v>0</v>
      </c>
    </row>
    <row r="79" spans="1:27" s="2" customFormat="1" ht="18" hidden="1" customHeight="1" x14ac:dyDescent="0.25">
      <c r="A79" s="440" t="s">
        <v>65</v>
      </c>
      <c r="B79" s="440"/>
      <c r="C79" s="440"/>
      <c r="D79" s="440"/>
      <c r="E79" s="440"/>
      <c r="F79" s="140"/>
      <c r="G79" s="141"/>
      <c r="H79" s="140"/>
      <c r="I79" s="140"/>
      <c r="J79" s="140"/>
      <c r="K79" s="141"/>
      <c r="L79" s="63"/>
      <c r="M79" s="63"/>
      <c r="N79" s="2" t="s">
        <v>66</v>
      </c>
      <c r="O79" s="142"/>
      <c r="P79" s="143"/>
      <c r="Q79" s="143"/>
      <c r="R79" s="143"/>
      <c r="S79" s="138" t="str">
        <f t="shared" si="1"/>
        <v>0</v>
      </c>
      <c r="T79" s="139" t="str">
        <f t="shared" si="1"/>
        <v>0</v>
      </c>
      <c r="U79" s="143"/>
      <c r="V79" s="138" t="str">
        <f t="shared" si="2"/>
        <v>0</v>
      </c>
      <c r="W79" s="138" t="str">
        <f t="shared" si="2"/>
        <v>0</v>
      </c>
      <c r="X79" s="143"/>
      <c r="Y79" s="138" t="str">
        <f t="shared" si="3"/>
        <v>0</v>
      </c>
      <c r="Z79" s="138" t="str">
        <f t="shared" si="3"/>
        <v>0</v>
      </c>
      <c r="AA79" s="143"/>
    </row>
    <row r="80" spans="1:27" s="2" customFormat="1" ht="18" hidden="1" customHeight="1" x14ac:dyDescent="0.25">
      <c r="A80" s="440" t="s">
        <v>67</v>
      </c>
      <c r="B80" s="440"/>
      <c r="C80" s="440"/>
      <c r="D80" s="440"/>
      <c r="E80" s="440"/>
      <c r="F80" s="140"/>
      <c r="G80" s="141"/>
      <c r="H80" s="140"/>
      <c r="I80" s="140"/>
      <c r="J80" s="140"/>
      <c r="K80" s="141"/>
      <c r="L80" s="63"/>
      <c r="M80" s="63"/>
      <c r="N80" s="2" t="s">
        <v>66</v>
      </c>
      <c r="O80" s="144"/>
      <c r="P80" s="145"/>
      <c r="Q80" s="145"/>
      <c r="R80" s="145"/>
      <c r="S80" s="138" t="str">
        <f t="shared" si="1"/>
        <v>0</v>
      </c>
      <c r="T80" s="139" t="str">
        <f t="shared" si="1"/>
        <v>0</v>
      </c>
      <c r="U80" s="145"/>
      <c r="V80" s="138" t="str">
        <f t="shared" si="2"/>
        <v>0</v>
      </c>
      <c r="W80" s="138" t="str">
        <f t="shared" si="2"/>
        <v>0</v>
      </c>
      <c r="X80" s="145"/>
      <c r="Y80" s="138" t="str">
        <f t="shared" si="3"/>
        <v>0</v>
      </c>
      <c r="Z80" s="138" t="str">
        <f t="shared" si="3"/>
        <v>0</v>
      </c>
      <c r="AA80" s="145"/>
    </row>
    <row r="81" spans="1:27" s="2" customFormat="1" ht="18" customHeight="1" x14ac:dyDescent="0.3">
      <c r="A81" s="441" t="s">
        <v>68</v>
      </c>
      <c r="B81" s="441"/>
      <c r="C81" s="441"/>
      <c r="D81" s="441"/>
      <c r="E81" s="441"/>
      <c r="F81" s="135"/>
      <c r="G81" s="136"/>
      <c r="H81" s="135"/>
      <c r="I81" s="137"/>
      <c r="J81" s="135"/>
      <c r="K81" s="136"/>
      <c r="L81" s="442"/>
      <c r="M81" s="443"/>
      <c r="N81" s="2" t="s">
        <v>69</v>
      </c>
      <c r="S81" s="138" t="str">
        <f t="shared" si="1"/>
        <v>0</v>
      </c>
      <c r="T81" s="139" t="str">
        <f t="shared" si="1"/>
        <v>0</v>
      </c>
      <c r="V81" s="138" t="str">
        <f t="shared" si="2"/>
        <v>0</v>
      </c>
      <c r="W81" s="138" t="str">
        <f t="shared" si="2"/>
        <v>0</v>
      </c>
      <c r="Y81" s="138" t="str">
        <f t="shared" si="3"/>
        <v>0</v>
      </c>
      <c r="Z81" s="138" t="str">
        <f t="shared" si="3"/>
        <v>0</v>
      </c>
    </row>
    <row r="82" spans="1:27" s="2" customFormat="1" ht="18" customHeight="1" x14ac:dyDescent="0.3">
      <c r="A82" s="441" t="s">
        <v>70</v>
      </c>
      <c r="B82" s="441"/>
      <c r="C82" s="441"/>
      <c r="D82" s="441"/>
      <c r="E82" s="441"/>
      <c r="F82" s="135"/>
      <c r="G82" s="136"/>
      <c r="H82" s="135"/>
      <c r="I82" s="137"/>
      <c r="J82" s="135"/>
      <c r="K82" s="136"/>
      <c r="L82" s="419" t="str">
        <f>IF(H76+H77+H78+H81+H82+H83+H84+H85+H86+H89+H91=0,"",IF(H76=0,IF(H77+H78+H81+H82+H83+H84+H85+H86+H89+H80&gt;0,"Attenzione Zero Impiegati/Intermedi M full-time in B.2!",""),IF(H77+H78+H81+H82+H83+H84+H85+H86=0,"Nessuna assenza per Impiegati/Intermedi M?","")))</f>
        <v/>
      </c>
      <c r="M82" s="435"/>
      <c r="N82" s="2" t="s">
        <v>71</v>
      </c>
      <c r="S82" s="138" t="str">
        <f t="shared" si="1"/>
        <v>0</v>
      </c>
      <c r="T82" s="139" t="str">
        <f t="shared" si="1"/>
        <v>0</v>
      </c>
      <c r="V82" s="138" t="str">
        <f t="shared" si="2"/>
        <v>0</v>
      </c>
      <c r="W82" s="138" t="str">
        <f t="shared" si="2"/>
        <v>0</v>
      </c>
      <c r="Y82" s="138" t="str">
        <f t="shared" si="3"/>
        <v>0</v>
      </c>
      <c r="Z82" s="138" t="str">
        <f t="shared" si="3"/>
        <v>0</v>
      </c>
    </row>
    <row r="83" spans="1:27" s="2" customFormat="1" ht="18" hidden="1" customHeight="1" x14ac:dyDescent="0.25">
      <c r="A83" s="146" t="s">
        <v>72</v>
      </c>
      <c r="B83" s="146"/>
      <c r="C83" s="146"/>
      <c r="D83" s="146"/>
      <c r="E83" s="146"/>
      <c r="F83" s="147"/>
      <c r="G83" s="147"/>
      <c r="H83" s="147"/>
      <c r="I83" s="147"/>
      <c r="J83" s="147"/>
      <c r="K83" s="148"/>
      <c r="L83" s="149"/>
      <c r="M83" s="150"/>
      <c r="N83" s="2" t="s">
        <v>66</v>
      </c>
      <c r="O83" s="151"/>
      <c r="P83" s="152"/>
      <c r="Q83" s="152"/>
      <c r="R83" s="145"/>
      <c r="S83" s="138" t="str">
        <f t="shared" si="1"/>
        <v>0</v>
      </c>
      <c r="T83" s="139" t="str">
        <f t="shared" si="1"/>
        <v>0</v>
      </c>
      <c r="U83" s="152"/>
      <c r="V83" s="138" t="str">
        <f t="shared" si="2"/>
        <v>0</v>
      </c>
      <c r="W83" s="138" t="str">
        <f t="shared" si="2"/>
        <v>0</v>
      </c>
      <c r="X83" s="152"/>
      <c r="Y83" s="138" t="str">
        <f t="shared" si="3"/>
        <v>0</v>
      </c>
      <c r="Z83" s="138" t="str">
        <f t="shared" si="3"/>
        <v>0</v>
      </c>
      <c r="AA83" s="152"/>
    </row>
    <row r="84" spans="1:27" s="2" customFormat="1" ht="18" customHeight="1" x14ac:dyDescent="0.3">
      <c r="A84" s="441" t="s">
        <v>73</v>
      </c>
      <c r="B84" s="441"/>
      <c r="C84" s="441"/>
      <c r="D84" s="441"/>
      <c r="E84" s="441"/>
      <c r="F84" s="135"/>
      <c r="G84" s="136"/>
      <c r="H84" s="135"/>
      <c r="I84" s="137"/>
      <c r="J84" s="135"/>
      <c r="K84" s="136"/>
      <c r="L84" s="419" t="str">
        <f>IF(I76+I77+I78+I81+I82+I83+I84+I85+I86+I89+I91=0,"",IF(I76=0,IF(I77+I78+I81+I82+I83+I84+I85+I86+I89+I80&gt;0,"Attenzione Zero Impiegati/Intermedi F full-time in B.2!",""),IF(I77+I78+I81+I82+I83+I84+I85+I86=0,"Nessuna assenza per Impiegati/Intermedi F?","")))</f>
        <v/>
      </c>
      <c r="M84" s="435"/>
      <c r="N84" s="2" t="s">
        <v>74</v>
      </c>
      <c r="R84" s="3"/>
      <c r="S84" s="138" t="str">
        <f t="shared" si="1"/>
        <v>0</v>
      </c>
      <c r="T84" s="139" t="str">
        <f t="shared" si="1"/>
        <v>0</v>
      </c>
      <c r="V84" s="138" t="str">
        <f t="shared" si="2"/>
        <v>0</v>
      </c>
      <c r="W84" s="138" t="str">
        <f t="shared" si="2"/>
        <v>0</v>
      </c>
      <c r="Y84" s="138" t="str">
        <f t="shared" si="3"/>
        <v>0</v>
      </c>
      <c r="Z84" s="138" t="str">
        <f t="shared" si="3"/>
        <v>0</v>
      </c>
    </row>
    <row r="85" spans="1:27" s="2" customFormat="1" ht="18" customHeight="1" x14ac:dyDescent="0.3">
      <c r="A85" s="433" t="s">
        <v>75</v>
      </c>
      <c r="B85" s="433"/>
      <c r="C85" s="433"/>
      <c r="D85" s="433"/>
      <c r="E85" s="434"/>
      <c r="F85" s="135"/>
      <c r="G85" s="136"/>
      <c r="H85" s="135"/>
      <c r="I85" s="137"/>
      <c r="J85" s="135"/>
      <c r="K85" s="136"/>
      <c r="L85" s="419" t="str">
        <f>IF(J76+J77+J78+J81+J82+J83+J84+J85+J86+J89+J91=0,"",IF(J76=0,IF(J77+J78+J81+J82+J83+J84+J85+J86+J89+J80&gt;0,"Attenzione Zero Operai M full-time in B.2!",""),IF(J77+J78+J81+J82+J83+J84+J85+J86=0,"Nessuna assenza per Operai M?","")))</f>
        <v/>
      </c>
      <c r="M85" s="435"/>
      <c r="N85" s="2" t="s">
        <v>76</v>
      </c>
      <c r="R85" s="3"/>
      <c r="S85" s="138" t="str">
        <f t="shared" si="1"/>
        <v>0</v>
      </c>
      <c r="T85" s="139" t="str">
        <f t="shared" si="1"/>
        <v>0</v>
      </c>
      <c r="V85" s="138" t="str">
        <f t="shared" si="2"/>
        <v>0</v>
      </c>
      <c r="W85" s="138" t="str">
        <f t="shared" si="2"/>
        <v>0</v>
      </c>
      <c r="Y85" s="138" t="str">
        <f t="shared" si="3"/>
        <v>0</v>
      </c>
      <c r="Z85" s="138" t="str">
        <f t="shared" si="3"/>
        <v>0</v>
      </c>
    </row>
    <row r="86" spans="1:27" s="2" customFormat="1" ht="18" customHeight="1" x14ac:dyDescent="0.3">
      <c r="A86" s="436" t="s">
        <v>77</v>
      </c>
      <c r="B86" s="437"/>
      <c r="C86" s="437"/>
      <c r="D86" s="437"/>
      <c r="E86" s="437"/>
      <c r="F86" s="153"/>
      <c r="G86" s="136"/>
      <c r="H86" s="135"/>
      <c r="I86" s="137"/>
      <c r="J86" s="135"/>
      <c r="K86" s="136"/>
      <c r="L86" s="419" t="str">
        <f>IF(K76+K77+K78+K81+K82+K83+K84+K85+K86+K89+K91=0,"",IF(K76=0,IF(K77+K78+K81+K82+K83+K84+K85+K86+K89+K80&gt;0,"Attenzione Zero Operai F full-time in B.2!",""),IF(K77+K78+K81+K82+K83+K84+K85+K86=0,"Nessuna assenza per Operai F?","")))</f>
        <v/>
      </c>
      <c r="M86" s="435"/>
      <c r="N86" s="2" t="s">
        <v>78</v>
      </c>
      <c r="R86" s="3"/>
      <c r="S86" s="138" t="str">
        <f t="shared" si="1"/>
        <v>0</v>
      </c>
      <c r="T86" s="139" t="str">
        <f t="shared" si="1"/>
        <v>0</v>
      </c>
      <c r="V86" s="138" t="str">
        <f t="shared" si="2"/>
        <v>0</v>
      </c>
      <c r="W86" s="138" t="str">
        <f t="shared" si="2"/>
        <v>0</v>
      </c>
      <c r="Y86" s="138" t="str">
        <f t="shared" si="3"/>
        <v>0</v>
      </c>
      <c r="Z86" s="138" t="str">
        <f t="shared" si="3"/>
        <v>0</v>
      </c>
    </row>
    <row r="87" spans="1:27" s="2" customFormat="1" ht="18" hidden="1" customHeight="1" x14ac:dyDescent="0.25">
      <c r="A87" s="438" t="s">
        <v>79</v>
      </c>
      <c r="B87" s="439"/>
      <c r="C87" s="439"/>
      <c r="D87" s="439"/>
      <c r="E87" s="439"/>
      <c r="F87" s="140"/>
      <c r="G87" s="141"/>
      <c r="H87" s="140"/>
      <c r="I87" s="140"/>
      <c r="J87" s="140"/>
      <c r="K87" s="141"/>
      <c r="L87" s="63"/>
      <c r="M87" s="63"/>
      <c r="N87" s="2" t="s">
        <v>66</v>
      </c>
      <c r="O87" s="154"/>
      <c r="P87" s="154"/>
      <c r="R87" s="3"/>
      <c r="S87" s="138" t="str">
        <f t="shared" si="1"/>
        <v>0</v>
      </c>
      <c r="T87" s="139" t="str">
        <f t="shared" si="1"/>
        <v>0</v>
      </c>
      <c r="V87" s="138" t="str">
        <f t="shared" si="2"/>
        <v>0</v>
      </c>
      <c r="W87" s="138" t="str">
        <f t="shared" si="2"/>
        <v>0</v>
      </c>
      <c r="Y87" s="138" t="str">
        <f t="shared" si="3"/>
        <v>0</v>
      </c>
      <c r="Z87" s="138" t="str">
        <f t="shared" si="3"/>
        <v>0</v>
      </c>
    </row>
    <row r="88" spans="1:27" s="2" customFormat="1" ht="18" hidden="1" customHeight="1" x14ac:dyDescent="0.25">
      <c r="A88" s="438" t="s">
        <v>80</v>
      </c>
      <c r="B88" s="439"/>
      <c r="C88" s="439"/>
      <c r="D88" s="439"/>
      <c r="E88" s="439"/>
      <c r="F88" s="140"/>
      <c r="G88" s="141"/>
      <c r="H88" s="140"/>
      <c r="I88" s="140"/>
      <c r="J88" s="140"/>
      <c r="K88" s="141"/>
      <c r="L88" s="63"/>
      <c r="M88" s="63"/>
      <c r="N88" s="2" t="s">
        <v>66</v>
      </c>
      <c r="O88" s="154"/>
      <c r="P88" s="154"/>
      <c r="R88" s="3"/>
      <c r="S88" s="138" t="str">
        <f t="shared" si="1"/>
        <v>0</v>
      </c>
      <c r="T88" s="139" t="str">
        <f t="shared" si="1"/>
        <v>0</v>
      </c>
      <c r="V88" s="138" t="str">
        <f t="shared" si="2"/>
        <v>0</v>
      </c>
      <c r="W88" s="138" t="str">
        <f t="shared" si="2"/>
        <v>0</v>
      </c>
      <c r="Y88" s="138" t="str">
        <f t="shared" si="3"/>
        <v>0</v>
      </c>
      <c r="Z88" s="138" t="str">
        <f t="shared" si="3"/>
        <v>0</v>
      </c>
    </row>
    <row r="89" spans="1:27" s="2" customFormat="1" ht="18" customHeight="1" x14ac:dyDescent="0.3">
      <c r="A89" s="425" t="s">
        <v>81</v>
      </c>
      <c r="B89" s="426"/>
      <c r="C89" s="426"/>
      <c r="D89" s="426"/>
      <c r="E89" s="426"/>
      <c r="F89" s="155"/>
      <c r="G89" s="137"/>
      <c r="H89" s="155"/>
      <c r="I89" s="155"/>
      <c r="J89" s="155"/>
      <c r="K89" s="137"/>
      <c r="L89" s="63"/>
      <c r="M89" s="156"/>
      <c r="N89" s="2" t="s">
        <v>82</v>
      </c>
      <c r="O89" s="96"/>
      <c r="P89" s="96"/>
      <c r="R89" s="3"/>
      <c r="S89" s="138" t="str">
        <f>IF(S$73&gt;0,+F89/S$73/8,"0")</f>
        <v>0</v>
      </c>
      <c r="T89" s="139" t="str">
        <f>IF(T$73&gt;0,+G89/T$73/8,"0")</f>
        <v>0</v>
      </c>
      <c r="V89" s="138" t="str">
        <f t="shared" si="2"/>
        <v>0</v>
      </c>
      <c r="W89" s="138" t="str">
        <f t="shared" si="2"/>
        <v>0</v>
      </c>
      <c r="Y89" s="138" t="str">
        <f t="shared" si="3"/>
        <v>0</v>
      </c>
      <c r="Z89" s="138" t="str">
        <f t="shared" si="3"/>
        <v>0</v>
      </c>
    </row>
    <row r="90" spans="1:27" s="2" customFormat="1" ht="18" hidden="1" customHeight="1" x14ac:dyDescent="0.25">
      <c r="A90" s="146" t="s">
        <v>83</v>
      </c>
      <c r="B90" s="146"/>
      <c r="C90" s="146"/>
      <c r="D90" s="146"/>
      <c r="E90" s="157"/>
      <c r="F90" s="158"/>
      <c r="G90" s="158"/>
      <c r="H90" s="158"/>
      <c r="I90" s="158"/>
      <c r="J90" s="158"/>
      <c r="K90" s="159"/>
      <c r="L90" s="63"/>
      <c r="M90" s="63"/>
      <c r="N90" s="2" t="s">
        <v>66</v>
      </c>
      <c r="O90" s="160"/>
      <c r="P90" s="160"/>
      <c r="Q90" s="161"/>
      <c r="R90" s="161"/>
      <c r="S90" s="138" t="str">
        <f t="shared" ref="S90" si="4">IF(S$73&gt;0,+F90/S$73,"0")</f>
        <v>0</v>
      </c>
    </row>
    <row r="91" spans="1:27" s="2" customFormat="1" ht="22.2" customHeight="1" x14ac:dyDescent="0.3">
      <c r="A91" s="427" t="s">
        <v>84</v>
      </c>
      <c r="B91" s="427"/>
      <c r="C91" s="427"/>
      <c r="D91" s="427"/>
      <c r="E91" s="428"/>
      <c r="F91" s="162"/>
      <c r="G91" s="162"/>
      <c r="H91" s="153"/>
      <c r="I91" s="137"/>
      <c r="J91" s="135"/>
      <c r="K91" s="136"/>
      <c r="L91" s="63"/>
      <c r="M91" s="63"/>
      <c r="N91" s="2" t="s">
        <v>85</v>
      </c>
      <c r="O91" s="163"/>
      <c r="R91" s="3"/>
      <c r="S91" s="138"/>
      <c r="T91" s="138"/>
      <c r="V91" s="138" t="str">
        <f>IF(V$73&gt;0,+H91/V$73,"0")</f>
        <v>0</v>
      </c>
      <c r="W91" s="138" t="str">
        <f>IF(W$73&gt;0,+I91/W$73,"0")</f>
        <v>0</v>
      </c>
      <c r="Y91" s="138" t="str">
        <f>IF(Y$73&gt;0,+J91/Y$73,"0")</f>
        <v>0</v>
      </c>
      <c r="Z91" s="138" t="str">
        <f>IF(Z$73&gt;0,+K91/Z$73,"0")</f>
        <v>0</v>
      </c>
    </row>
    <row r="92" spans="1:27" s="33" customFormat="1" ht="18" hidden="1" customHeight="1" x14ac:dyDescent="0.25">
      <c r="A92" s="429" t="s">
        <v>86</v>
      </c>
      <c r="B92" s="429"/>
      <c r="C92" s="429"/>
      <c r="D92" s="429"/>
      <c r="E92" s="430"/>
      <c r="F92" s="164"/>
      <c r="G92" s="165"/>
      <c r="H92" s="164"/>
      <c r="I92" s="164"/>
      <c r="J92" s="164"/>
      <c r="K92" s="165"/>
      <c r="L92" s="63"/>
      <c r="M92" s="63"/>
      <c r="N92" s="3" t="s">
        <v>87</v>
      </c>
      <c r="O92" s="154"/>
      <c r="P92" s="154"/>
      <c r="R92" s="3"/>
    </row>
    <row r="93" spans="1:27" s="2" customFormat="1" ht="18" hidden="1" customHeight="1" x14ac:dyDescent="0.25">
      <c r="A93" s="429" t="s">
        <v>88</v>
      </c>
      <c r="B93" s="429"/>
      <c r="C93" s="429"/>
      <c r="D93" s="429"/>
      <c r="E93" s="430"/>
      <c r="F93" s="164"/>
      <c r="G93" s="165"/>
      <c r="H93" s="164"/>
      <c r="I93" s="164"/>
      <c r="J93" s="164"/>
      <c r="K93" s="165"/>
      <c r="L93" s="63"/>
      <c r="M93" s="63"/>
      <c r="N93" s="166" t="s">
        <v>87</v>
      </c>
      <c r="O93" s="167"/>
      <c r="P93" s="167"/>
      <c r="R93" s="3"/>
    </row>
    <row r="94" spans="1:27" s="2" customFormat="1" ht="18" customHeight="1" x14ac:dyDescent="0.3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63"/>
      <c r="M94" s="63"/>
      <c r="N94" s="168" t="s">
        <v>89</v>
      </c>
      <c r="O94" s="169"/>
      <c r="P94" s="170" t="str">
        <f>IF(P73&gt;0,+(S94*S73+V94*V73+Y94*Y73)/P73,"0")</f>
        <v>0</v>
      </c>
      <c r="Q94" s="170" t="str">
        <f>IF(Q73&gt;0,+(T94*T73+W94*W73+Z94*Z73)/Q73,"0")</f>
        <v>0</v>
      </c>
      <c r="R94" s="170" t="str">
        <f>IF(P73&gt;0,IF(Q73&gt;0,+R76/R74,P94),Q94)</f>
        <v>0</v>
      </c>
      <c r="S94" s="170" t="str">
        <f>IF(S73&gt;0,+S76/S74,"0")</f>
        <v>0</v>
      </c>
      <c r="T94" s="170" t="str">
        <f>IF(T73&gt;0,+T76/T74,"0")</f>
        <v>0</v>
      </c>
      <c r="U94" s="170" t="str">
        <f>IF(S73&gt;0,IF(T73&gt;0,+U76/U74,S94),T94)</f>
        <v>0</v>
      </c>
      <c r="V94" s="170" t="str">
        <f>IF(V73&gt;0,+V76/V74,"0")</f>
        <v>0</v>
      </c>
      <c r="W94" s="170" t="str">
        <f>IF(W73&gt;0,+W76/W74,"0")</f>
        <v>0</v>
      </c>
      <c r="X94" s="170" t="str">
        <f>IF(V73&gt;0,IF(W73&gt;0,+X76/X74,V94),W94)</f>
        <v>0</v>
      </c>
      <c r="Y94" s="170" t="str">
        <f>IF(Y73&gt;0,+Y76/Y74,"0")</f>
        <v>0</v>
      </c>
      <c r="Z94" s="170" t="str">
        <f>IF(Z73&gt;0,+Z76/Z74,"0")</f>
        <v>0</v>
      </c>
      <c r="AA94" s="170" t="str">
        <f>IF(Y73&gt;0,IF(Z73&gt;0,+AA76/AA74,Y94),Z94)</f>
        <v>0</v>
      </c>
    </row>
    <row r="95" spans="1:27" s="2" customFormat="1" ht="26.4" customHeight="1" x14ac:dyDescent="0.3">
      <c r="A95" s="431" t="s">
        <v>90</v>
      </c>
      <c r="B95" s="431"/>
      <c r="C95" s="431"/>
      <c r="D95" s="431"/>
      <c r="E95" s="431"/>
      <c r="F95" s="431"/>
      <c r="G95" s="431"/>
      <c r="H95" s="431"/>
      <c r="I95" s="431"/>
      <c r="J95" s="431"/>
      <c r="K95" s="431"/>
      <c r="L95" s="9"/>
      <c r="M95" s="9"/>
      <c r="N95" s="1" t="s">
        <v>91</v>
      </c>
      <c r="O95" s="33"/>
      <c r="R95" s="3"/>
    </row>
    <row r="96" spans="1:27" s="2" customFormat="1" ht="18" customHeight="1" x14ac:dyDescent="0.3">
      <c r="A96" s="432" t="s">
        <v>92</v>
      </c>
      <c r="B96" s="432"/>
      <c r="C96" s="432"/>
      <c r="D96" s="432"/>
      <c r="E96" s="432"/>
      <c r="F96" s="432"/>
      <c r="G96" s="432"/>
      <c r="H96" s="432"/>
      <c r="I96" s="432"/>
      <c r="J96" s="432"/>
      <c r="K96" s="432"/>
      <c r="L96" s="9"/>
      <c r="M96" s="9"/>
      <c r="N96" s="16"/>
      <c r="O96" s="33"/>
      <c r="R96" s="3"/>
    </row>
    <row r="97" spans="1:18" s="2" customFormat="1" ht="26.4" customHeight="1" x14ac:dyDescent="0.3">
      <c r="A97" s="423" t="s">
        <v>93</v>
      </c>
      <c r="B97" s="423"/>
      <c r="C97" s="423"/>
      <c r="D97" s="423"/>
      <c r="E97" s="423"/>
      <c r="F97" s="423"/>
      <c r="G97" s="423"/>
      <c r="H97" s="423"/>
      <c r="I97" s="423"/>
      <c r="J97" s="423"/>
      <c r="K97" s="423"/>
      <c r="L97" s="9"/>
      <c r="M97" s="9"/>
      <c r="N97" s="16"/>
      <c r="O97" s="33"/>
      <c r="R97" s="3"/>
    </row>
    <row r="98" spans="1:18" s="2" customFormat="1" ht="18" customHeight="1" x14ac:dyDescent="0.3">
      <c r="A98" s="423" t="s">
        <v>94</v>
      </c>
      <c r="B98" s="423"/>
      <c r="C98" s="423"/>
      <c r="D98" s="423"/>
      <c r="E98" s="423"/>
      <c r="F98" s="423"/>
      <c r="G98" s="423"/>
      <c r="H98" s="423"/>
      <c r="I98" s="423"/>
      <c r="J98" s="423"/>
      <c r="K98" s="423"/>
      <c r="L98" s="9"/>
      <c r="M98" s="9"/>
      <c r="N98" s="16"/>
      <c r="O98" s="33"/>
      <c r="R98" s="3"/>
    </row>
    <row r="99" spans="1:18" s="2" customFormat="1" ht="29.25" customHeight="1" x14ac:dyDescent="0.3">
      <c r="A99" s="423" t="s">
        <v>95</v>
      </c>
      <c r="B99" s="423"/>
      <c r="C99" s="423"/>
      <c r="D99" s="423"/>
      <c r="E99" s="423"/>
      <c r="F99" s="423"/>
      <c r="G99" s="423"/>
      <c r="H99" s="423"/>
      <c r="I99" s="423"/>
      <c r="J99" s="423"/>
      <c r="K99" s="423"/>
      <c r="L99" s="9"/>
      <c r="M99" s="9"/>
      <c r="N99" s="16"/>
      <c r="O99" s="33"/>
      <c r="R99" s="3"/>
    </row>
    <row r="100" spans="1:18" s="2" customFormat="1" ht="19.5" customHeight="1" x14ac:dyDescent="0.3">
      <c r="A100" s="423" t="s">
        <v>96</v>
      </c>
      <c r="B100" s="423"/>
      <c r="C100" s="423"/>
      <c r="D100" s="423"/>
      <c r="E100" s="423"/>
      <c r="F100" s="423"/>
      <c r="G100" s="423"/>
      <c r="H100" s="423"/>
      <c r="I100" s="423"/>
      <c r="J100" s="423"/>
      <c r="K100" s="423"/>
      <c r="L100" s="9"/>
      <c r="M100" s="9"/>
      <c r="N100" s="16"/>
      <c r="O100" s="33"/>
      <c r="R100" s="3"/>
    </row>
    <row r="101" spans="1:18" s="2" customFormat="1" ht="18" customHeight="1" x14ac:dyDescent="0.3">
      <c r="A101" s="423" t="s">
        <v>97</v>
      </c>
      <c r="B101" s="423"/>
      <c r="C101" s="423"/>
      <c r="D101" s="423"/>
      <c r="E101" s="423"/>
      <c r="F101" s="423"/>
      <c r="G101" s="423"/>
      <c r="H101" s="423"/>
      <c r="I101" s="423"/>
      <c r="J101" s="423"/>
      <c r="K101" s="423"/>
      <c r="L101" s="9"/>
      <c r="M101" s="9"/>
      <c r="N101" s="16"/>
      <c r="O101" s="33"/>
      <c r="R101" s="3"/>
    </row>
    <row r="102" spans="1:18" s="2" customFormat="1" ht="15.75" customHeight="1" x14ac:dyDescent="0.3">
      <c r="A102" s="424" t="s">
        <v>98</v>
      </c>
      <c r="B102" s="424"/>
      <c r="C102" s="424"/>
      <c r="D102" s="424"/>
      <c r="E102" s="424"/>
      <c r="F102" s="424"/>
      <c r="G102" s="424"/>
      <c r="H102" s="424"/>
      <c r="I102" s="424"/>
      <c r="J102" s="424"/>
      <c r="K102" s="424"/>
      <c r="L102" s="9"/>
      <c r="M102" s="9"/>
      <c r="N102" s="16"/>
      <c r="O102" s="33"/>
      <c r="R102" s="3"/>
    </row>
    <row r="103" spans="1:18" ht="15.75" customHeight="1" x14ac:dyDescent="0.3">
      <c r="A103" s="43"/>
      <c r="B103" s="43"/>
      <c r="C103" s="43"/>
      <c r="D103" s="43"/>
      <c r="E103" s="43"/>
      <c r="F103" s="43"/>
      <c r="G103" s="43"/>
      <c r="H103" s="43"/>
      <c r="I103" s="48"/>
      <c r="J103" s="43"/>
      <c r="K103" s="43"/>
      <c r="L103" s="52"/>
      <c r="M103" s="52"/>
    </row>
    <row r="104" spans="1:18" ht="14.4" x14ac:dyDescent="0.3">
      <c r="A104" s="43"/>
      <c r="B104" s="43"/>
      <c r="C104" s="43"/>
      <c r="D104" s="43"/>
      <c r="E104" s="43"/>
      <c r="F104" s="43"/>
      <c r="G104" s="43"/>
      <c r="H104" s="43"/>
      <c r="I104" s="48"/>
      <c r="J104" s="43"/>
      <c r="K104" s="43"/>
      <c r="L104" s="52"/>
      <c r="M104" s="52"/>
    </row>
    <row r="105" spans="1:18" s="2" customFormat="1" ht="36" customHeight="1" x14ac:dyDescent="0.3">
      <c r="A105" s="416" t="s">
        <v>99</v>
      </c>
      <c r="B105" s="416"/>
      <c r="C105" s="416"/>
      <c r="D105" s="416"/>
      <c r="E105" s="416"/>
      <c r="F105" s="416"/>
      <c r="G105" s="416"/>
      <c r="H105" s="416"/>
      <c r="I105" s="416"/>
      <c r="J105" s="416"/>
      <c r="K105" s="416"/>
      <c r="L105" s="9"/>
      <c r="M105" s="9"/>
      <c r="N105" s="171"/>
      <c r="O105" s="172"/>
      <c r="R105" s="3"/>
    </row>
    <row r="106" spans="1:18" ht="14.4" customHeight="1" x14ac:dyDescent="0.3">
      <c r="A106" s="417" t="s">
        <v>100</v>
      </c>
      <c r="B106" s="417"/>
      <c r="C106" s="417"/>
      <c r="D106" s="417"/>
      <c r="E106" s="417"/>
      <c r="F106" s="417"/>
      <c r="G106" s="417"/>
      <c r="H106" s="417"/>
      <c r="I106" s="417"/>
      <c r="J106" s="417"/>
      <c r="K106" s="417"/>
      <c r="L106" s="52"/>
      <c r="M106" s="52"/>
    </row>
    <row r="107" spans="1:18" ht="14.4" x14ac:dyDescent="0.3">
      <c r="A107" s="173"/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52"/>
      <c r="M107" s="52"/>
    </row>
    <row r="108" spans="1:18" ht="14.4" x14ac:dyDescent="0.3">
      <c r="A108" s="174" t="s">
        <v>101</v>
      </c>
      <c r="B108" s="43"/>
      <c r="C108" s="43"/>
      <c r="D108" s="43"/>
      <c r="E108" s="43"/>
      <c r="F108" s="43"/>
      <c r="G108" s="43"/>
      <c r="H108" s="43"/>
      <c r="I108" s="48"/>
      <c r="J108" s="43"/>
      <c r="K108" s="43"/>
      <c r="L108" s="52"/>
      <c r="M108" s="52"/>
    </row>
    <row r="109" spans="1:18" ht="21.75" customHeight="1" x14ac:dyDescent="0.3">
      <c r="A109" s="418"/>
      <c r="B109" s="418"/>
      <c r="C109" s="418"/>
      <c r="D109" s="418"/>
      <c r="E109" s="418"/>
      <c r="F109" s="418"/>
      <c r="G109" s="418"/>
      <c r="H109" s="44" t="s">
        <v>12</v>
      </c>
      <c r="I109" s="45" t="b">
        <v>0</v>
      </c>
      <c r="J109" s="44" t="s">
        <v>13</v>
      </c>
      <c r="K109" s="50" t="b">
        <v>0</v>
      </c>
      <c r="L109" s="419" t="str">
        <f>IF(P109+Q109&gt;1,"Scegliere No o Sì","")</f>
        <v/>
      </c>
      <c r="M109" s="420"/>
      <c r="N109" s="15" t="str">
        <f>+IF(I109=TRUE,"1","0")</f>
        <v>0</v>
      </c>
      <c r="O109" s="15" t="str">
        <f>+IF(K109=TRUE,"1","0")</f>
        <v>0</v>
      </c>
      <c r="P109" s="53">
        <f>N109*1</f>
        <v>0</v>
      </c>
      <c r="Q109" s="53">
        <f>O109*1</f>
        <v>0</v>
      </c>
    </row>
    <row r="110" spans="1:18" ht="14.4" x14ac:dyDescent="0.3">
      <c r="A110" s="43"/>
      <c r="B110" s="43"/>
      <c r="C110" s="43"/>
      <c r="D110" s="43"/>
      <c r="E110" s="43"/>
      <c r="F110" s="43"/>
      <c r="G110" s="43"/>
      <c r="H110" s="43"/>
      <c r="I110" s="48"/>
      <c r="J110" s="43"/>
      <c r="K110" s="51"/>
      <c r="L110" s="52"/>
      <c r="M110" s="52"/>
    </row>
    <row r="111" spans="1:18" s="178" customFormat="1" ht="39.6" hidden="1" customHeight="1" x14ac:dyDescent="0.25">
      <c r="A111" s="376" t="s">
        <v>102</v>
      </c>
      <c r="B111" s="376"/>
      <c r="C111" s="376"/>
      <c r="D111" s="376"/>
      <c r="E111" s="376"/>
      <c r="F111" s="376"/>
      <c r="G111" s="376"/>
      <c r="H111" s="376"/>
      <c r="I111" s="376"/>
      <c r="J111" s="376"/>
      <c r="K111" s="376"/>
      <c r="L111" s="175"/>
      <c r="M111" s="175"/>
      <c r="N111" s="176"/>
      <c r="O111" s="176"/>
      <c r="P111" s="176"/>
      <c r="Q111" s="176"/>
      <c r="R111" s="177"/>
    </row>
    <row r="112" spans="1:18" s="178" customFormat="1" ht="15" hidden="1" customHeight="1" x14ac:dyDescent="0.25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80"/>
      <c r="M112" s="180"/>
      <c r="N112" s="176"/>
      <c r="O112" s="176"/>
      <c r="P112" s="176"/>
      <c r="Q112" s="176"/>
      <c r="R112" s="177"/>
    </row>
    <row r="113" spans="1:18" s="178" customFormat="1" ht="15.75" hidden="1" customHeight="1" x14ac:dyDescent="0.25">
      <c r="A113" s="179"/>
      <c r="B113" s="421" t="s">
        <v>103</v>
      </c>
      <c r="C113" s="422"/>
      <c r="D113" s="422"/>
      <c r="E113" s="422"/>
      <c r="F113" s="422"/>
      <c r="G113" s="422"/>
      <c r="H113" s="181"/>
      <c r="I113" s="179"/>
      <c r="J113" s="179"/>
      <c r="K113" s="179"/>
      <c r="L113" s="180"/>
      <c r="M113" s="180"/>
      <c r="N113" s="182" t="str">
        <f>+IF(H113=TRUE,"1","0")</f>
        <v>0</v>
      </c>
      <c r="O113" s="176"/>
      <c r="P113" s="183">
        <f>N113*1</f>
        <v>0</v>
      </c>
      <c r="Q113" s="176"/>
      <c r="R113" s="177"/>
    </row>
    <row r="114" spans="1:18" s="178" customFormat="1" ht="15.75" hidden="1" customHeight="1" x14ac:dyDescent="0.25">
      <c r="A114" s="179"/>
      <c r="B114" s="414" t="s">
        <v>104</v>
      </c>
      <c r="C114" s="415"/>
      <c r="D114" s="415"/>
      <c r="E114" s="415"/>
      <c r="F114" s="415"/>
      <c r="G114" s="415"/>
      <c r="H114" s="184"/>
      <c r="I114" s="179"/>
      <c r="J114" s="179"/>
      <c r="K114" s="179"/>
      <c r="L114" s="180"/>
      <c r="M114" s="180"/>
      <c r="N114" s="182" t="str">
        <f t="shared" ref="N114:N131" si="5">+IF(H114=TRUE,"1","0")</f>
        <v>0</v>
      </c>
      <c r="O114" s="176"/>
      <c r="P114" s="183">
        <f t="shared" ref="P114:P131" si="6">N114*1</f>
        <v>0</v>
      </c>
      <c r="Q114" s="176"/>
      <c r="R114" s="177"/>
    </row>
    <row r="115" spans="1:18" s="178" customFormat="1" ht="15.75" hidden="1" customHeight="1" x14ac:dyDescent="0.25">
      <c r="A115" s="179"/>
      <c r="B115" s="414" t="s">
        <v>105</v>
      </c>
      <c r="C115" s="415"/>
      <c r="D115" s="415"/>
      <c r="E115" s="415"/>
      <c r="F115" s="415"/>
      <c r="G115" s="415"/>
      <c r="H115" s="184"/>
      <c r="I115" s="179"/>
      <c r="J115" s="179"/>
      <c r="K115" s="179"/>
      <c r="L115" s="180"/>
      <c r="M115" s="180"/>
      <c r="N115" s="182" t="str">
        <f t="shared" si="5"/>
        <v>0</v>
      </c>
      <c r="O115" s="176"/>
      <c r="P115" s="183">
        <f t="shared" si="6"/>
        <v>0</v>
      </c>
      <c r="Q115" s="176"/>
      <c r="R115" s="177"/>
    </row>
    <row r="116" spans="1:18" s="178" customFormat="1" ht="15.75" hidden="1" customHeight="1" x14ac:dyDescent="0.25">
      <c r="A116" s="179"/>
      <c r="B116" s="414" t="s">
        <v>106</v>
      </c>
      <c r="C116" s="415"/>
      <c r="D116" s="415"/>
      <c r="E116" s="415"/>
      <c r="F116" s="415"/>
      <c r="G116" s="415"/>
      <c r="H116" s="184"/>
      <c r="I116" s="179"/>
      <c r="J116" s="179"/>
      <c r="K116" s="179"/>
      <c r="L116" s="180"/>
      <c r="M116" s="180"/>
      <c r="N116" s="182" t="str">
        <f t="shared" si="5"/>
        <v>0</v>
      </c>
      <c r="O116" s="176"/>
      <c r="P116" s="183">
        <f t="shared" si="6"/>
        <v>0</v>
      </c>
      <c r="Q116" s="176"/>
      <c r="R116" s="177"/>
    </row>
    <row r="117" spans="1:18" s="178" customFormat="1" ht="15.75" hidden="1" customHeight="1" x14ac:dyDescent="0.25">
      <c r="A117" s="179"/>
      <c r="B117" s="414" t="s">
        <v>107</v>
      </c>
      <c r="C117" s="415"/>
      <c r="D117" s="415"/>
      <c r="E117" s="415"/>
      <c r="F117" s="415"/>
      <c r="G117" s="415"/>
      <c r="H117" s="184"/>
      <c r="I117" s="179"/>
      <c r="J117" s="179"/>
      <c r="K117" s="179"/>
      <c r="L117" s="180"/>
      <c r="M117" s="180"/>
      <c r="N117" s="182" t="str">
        <f t="shared" si="5"/>
        <v>0</v>
      </c>
      <c r="O117" s="176"/>
      <c r="P117" s="183">
        <f t="shared" si="6"/>
        <v>0</v>
      </c>
      <c r="Q117" s="176"/>
      <c r="R117" s="177"/>
    </row>
    <row r="118" spans="1:18" s="178" customFormat="1" ht="15.75" hidden="1" customHeight="1" x14ac:dyDescent="0.25">
      <c r="A118" s="179"/>
      <c r="B118" s="414" t="s">
        <v>108</v>
      </c>
      <c r="C118" s="415"/>
      <c r="D118" s="415"/>
      <c r="E118" s="415"/>
      <c r="F118" s="415"/>
      <c r="G118" s="415"/>
      <c r="H118" s="184"/>
      <c r="I118" s="179"/>
      <c r="J118" s="179"/>
      <c r="K118" s="179"/>
      <c r="L118" s="180"/>
      <c r="M118" s="180"/>
      <c r="N118" s="182" t="str">
        <f t="shared" si="5"/>
        <v>0</v>
      </c>
      <c r="O118" s="176"/>
      <c r="P118" s="183">
        <f t="shared" si="6"/>
        <v>0</v>
      </c>
      <c r="Q118" s="176"/>
      <c r="R118" s="177"/>
    </row>
    <row r="119" spans="1:18" s="178" customFormat="1" ht="15.75" hidden="1" customHeight="1" x14ac:dyDescent="0.25">
      <c r="A119" s="179"/>
      <c r="B119" s="414" t="s">
        <v>109</v>
      </c>
      <c r="C119" s="415"/>
      <c r="D119" s="415"/>
      <c r="E119" s="415"/>
      <c r="F119" s="415"/>
      <c r="G119" s="415"/>
      <c r="H119" s="184"/>
      <c r="I119" s="179"/>
      <c r="J119" s="179"/>
      <c r="K119" s="179"/>
      <c r="L119" s="180"/>
      <c r="M119" s="180"/>
      <c r="N119" s="182" t="str">
        <f t="shared" si="5"/>
        <v>0</v>
      </c>
      <c r="O119" s="176"/>
      <c r="P119" s="183">
        <f t="shared" si="6"/>
        <v>0</v>
      </c>
      <c r="Q119" s="176"/>
      <c r="R119" s="177"/>
    </row>
    <row r="120" spans="1:18" s="178" customFormat="1" ht="15.75" hidden="1" customHeight="1" x14ac:dyDescent="0.25">
      <c r="A120" s="179"/>
      <c r="B120" s="414" t="s">
        <v>110</v>
      </c>
      <c r="C120" s="415"/>
      <c r="D120" s="415"/>
      <c r="E120" s="415"/>
      <c r="F120" s="415"/>
      <c r="G120" s="415"/>
      <c r="H120" s="184"/>
      <c r="I120" s="179"/>
      <c r="J120" s="179"/>
      <c r="K120" s="179"/>
      <c r="L120" s="180"/>
      <c r="M120" s="180"/>
      <c r="N120" s="182" t="str">
        <f t="shared" si="5"/>
        <v>0</v>
      </c>
      <c r="O120" s="176"/>
      <c r="P120" s="183">
        <f t="shared" si="6"/>
        <v>0</v>
      </c>
      <c r="Q120" s="176"/>
      <c r="R120" s="177"/>
    </row>
    <row r="121" spans="1:18" s="178" customFormat="1" ht="15.75" hidden="1" customHeight="1" x14ac:dyDescent="0.25">
      <c r="A121" s="179"/>
      <c r="B121" s="414" t="s">
        <v>111</v>
      </c>
      <c r="C121" s="415"/>
      <c r="D121" s="415"/>
      <c r="E121" s="415"/>
      <c r="F121" s="415"/>
      <c r="G121" s="415"/>
      <c r="H121" s="184"/>
      <c r="I121" s="179"/>
      <c r="J121" s="179"/>
      <c r="K121" s="179"/>
      <c r="L121" s="180"/>
      <c r="M121" s="180"/>
      <c r="N121" s="182" t="str">
        <f t="shared" si="5"/>
        <v>0</v>
      </c>
      <c r="O121" s="176"/>
      <c r="P121" s="183">
        <f t="shared" si="6"/>
        <v>0</v>
      </c>
      <c r="Q121" s="176"/>
      <c r="R121" s="177"/>
    </row>
    <row r="122" spans="1:18" s="178" customFormat="1" ht="15.75" hidden="1" customHeight="1" x14ac:dyDescent="0.25">
      <c r="A122" s="179"/>
      <c r="B122" s="414" t="s">
        <v>112</v>
      </c>
      <c r="C122" s="415"/>
      <c r="D122" s="415"/>
      <c r="E122" s="415"/>
      <c r="F122" s="415"/>
      <c r="G122" s="415"/>
      <c r="H122" s="184"/>
      <c r="I122" s="179"/>
      <c r="J122" s="179"/>
      <c r="K122" s="179"/>
      <c r="L122" s="180"/>
      <c r="M122" s="180"/>
      <c r="N122" s="182" t="str">
        <f t="shared" si="5"/>
        <v>0</v>
      </c>
      <c r="O122" s="176"/>
      <c r="P122" s="183">
        <f t="shared" si="6"/>
        <v>0</v>
      </c>
      <c r="Q122" s="176"/>
      <c r="R122" s="177"/>
    </row>
    <row r="123" spans="1:18" s="178" customFormat="1" ht="15.75" hidden="1" customHeight="1" x14ac:dyDescent="0.25">
      <c r="A123" s="179"/>
      <c r="B123" s="414" t="s">
        <v>113</v>
      </c>
      <c r="C123" s="415"/>
      <c r="D123" s="415"/>
      <c r="E123" s="415"/>
      <c r="F123" s="415"/>
      <c r="G123" s="415"/>
      <c r="H123" s="184"/>
      <c r="I123" s="179"/>
      <c r="J123" s="179"/>
      <c r="K123" s="179"/>
      <c r="L123" s="180"/>
      <c r="M123" s="180"/>
      <c r="N123" s="182" t="str">
        <f t="shared" si="5"/>
        <v>0</v>
      </c>
      <c r="O123" s="176"/>
      <c r="P123" s="183">
        <f t="shared" si="6"/>
        <v>0</v>
      </c>
      <c r="Q123" s="176"/>
      <c r="R123" s="177"/>
    </row>
    <row r="124" spans="1:18" s="178" customFormat="1" ht="15.75" hidden="1" customHeight="1" x14ac:dyDescent="0.25">
      <c r="A124" s="179"/>
      <c r="B124" s="414" t="s">
        <v>114</v>
      </c>
      <c r="C124" s="415"/>
      <c r="D124" s="415"/>
      <c r="E124" s="415"/>
      <c r="F124" s="415"/>
      <c r="G124" s="415"/>
      <c r="H124" s="184"/>
      <c r="I124" s="179"/>
      <c r="J124" s="179"/>
      <c r="K124" s="179"/>
      <c r="L124" s="180"/>
      <c r="M124" s="180"/>
      <c r="N124" s="182" t="str">
        <f t="shared" si="5"/>
        <v>0</v>
      </c>
      <c r="O124" s="176"/>
      <c r="P124" s="183">
        <f t="shared" si="6"/>
        <v>0</v>
      </c>
      <c r="Q124" s="176"/>
      <c r="R124" s="177"/>
    </row>
    <row r="125" spans="1:18" s="178" customFormat="1" ht="15.75" hidden="1" customHeight="1" x14ac:dyDescent="0.25">
      <c r="A125" s="179"/>
      <c r="B125" s="414" t="s">
        <v>115</v>
      </c>
      <c r="C125" s="415"/>
      <c r="D125" s="415"/>
      <c r="E125" s="415"/>
      <c r="F125" s="415"/>
      <c r="G125" s="415"/>
      <c r="H125" s="184"/>
      <c r="I125" s="179"/>
      <c r="J125" s="179"/>
      <c r="K125" s="179"/>
      <c r="L125" s="180"/>
      <c r="M125" s="180"/>
      <c r="N125" s="182" t="str">
        <f t="shared" si="5"/>
        <v>0</v>
      </c>
      <c r="O125" s="176"/>
      <c r="P125" s="183">
        <f t="shared" si="6"/>
        <v>0</v>
      </c>
      <c r="Q125" s="176"/>
      <c r="R125" s="177"/>
    </row>
    <row r="126" spans="1:18" s="178" customFormat="1" ht="15.75" hidden="1" customHeight="1" x14ac:dyDescent="0.25">
      <c r="A126" s="179"/>
      <c r="B126" s="414" t="s">
        <v>116</v>
      </c>
      <c r="C126" s="415"/>
      <c r="D126" s="415"/>
      <c r="E126" s="415"/>
      <c r="F126" s="415"/>
      <c r="G126" s="415"/>
      <c r="H126" s="184"/>
      <c r="I126" s="179"/>
      <c r="J126" s="179"/>
      <c r="K126" s="179"/>
      <c r="L126" s="180"/>
      <c r="M126" s="180"/>
      <c r="N126" s="182" t="str">
        <f t="shared" si="5"/>
        <v>0</v>
      </c>
      <c r="O126" s="176"/>
      <c r="P126" s="183">
        <f t="shared" si="6"/>
        <v>0</v>
      </c>
      <c r="Q126" s="176"/>
      <c r="R126" s="177"/>
    </row>
    <row r="127" spans="1:18" s="178" customFormat="1" ht="15.75" hidden="1" customHeight="1" x14ac:dyDescent="0.25">
      <c r="A127" s="179"/>
      <c r="B127" s="414" t="s">
        <v>117</v>
      </c>
      <c r="C127" s="415"/>
      <c r="D127" s="415"/>
      <c r="E127" s="415"/>
      <c r="F127" s="415"/>
      <c r="G127" s="415"/>
      <c r="H127" s="184"/>
      <c r="I127" s="179"/>
      <c r="J127" s="179"/>
      <c r="K127" s="179"/>
      <c r="L127" s="180"/>
      <c r="M127" s="180"/>
      <c r="N127" s="182" t="str">
        <f t="shared" si="5"/>
        <v>0</v>
      </c>
      <c r="O127" s="176"/>
      <c r="P127" s="183">
        <f t="shared" si="6"/>
        <v>0</v>
      </c>
      <c r="Q127" s="176"/>
      <c r="R127" s="177"/>
    </row>
    <row r="128" spans="1:18" s="178" customFormat="1" ht="15.75" hidden="1" customHeight="1" x14ac:dyDescent="0.25">
      <c r="A128" s="179"/>
      <c r="B128" s="414" t="s">
        <v>118</v>
      </c>
      <c r="C128" s="415"/>
      <c r="D128" s="415"/>
      <c r="E128" s="415"/>
      <c r="F128" s="415"/>
      <c r="G128" s="415"/>
      <c r="H128" s="184"/>
      <c r="I128" s="179"/>
      <c r="J128" s="179"/>
      <c r="K128" s="179"/>
      <c r="L128" s="180"/>
      <c r="M128" s="180"/>
      <c r="N128" s="182" t="str">
        <f t="shared" si="5"/>
        <v>0</v>
      </c>
      <c r="O128" s="176"/>
      <c r="P128" s="183">
        <f t="shared" si="6"/>
        <v>0</v>
      </c>
      <c r="Q128" s="176"/>
      <c r="R128" s="177"/>
    </row>
    <row r="129" spans="1:21" s="178" customFormat="1" ht="15.75" hidden="1" customHeight="1" x14ac:dyDescent="0.25">
      <c r="A129" s="179"/>
      <c r="B129" s="414" t="s">
        <v>119</v>
      </c>
      <c r="C129" s="415"/>
      <c r="D129" s="415"/>
      <c r="E129" s="415"/>
      <c r="F129" s="415"/>
      <c r="G129" s="415"/>
      <c r="H129" s="184"/>
      <c r="I129" s="179"/>
      <c r="J129" s="179"/>
      <c r="K129" s="179"/>
      <c r="L129" s="180"/>
      <c r="M129" s="180"/>
      <c r="N129" s="182" t="str">
        <f t="shared" si="5"/>
        <v>0</v>
      </c>
      <c r="O129" s="176"/>
      <c r="P129" s="183">
        <f t="shared" si="6"/>
        <v>0</v>
      </c>
      <c r="Q129" s="176"/>
      <c r="R129" s="177"/>
    </row>
    <row r="130" spans="1:21" s="178" customFormat="1" ht="15.75" hidden="1" customHeight="1" x14ac:dyDescent="0.25">
      <c r="A130" s="179"/>
      <c r="B130" s="414" t="s">
        <v>120</v>
      </c>
      <c r="C130" s="415"/>
      <c r="D130" s="415"/>
      <c r="E130" s="415"/>
      <c r="F130" s="415"/>
      <c r="G130" s="415"/>
      <c r="H130" s="184"/>
      <c r="I130" s="179"/>
      <c r="J130" s="179"/>
      <c r="K130" s="179"/>
      <c r="L130" s="180"/>
      <c r="M130" s="180"/>
      <c r="N130" s="182" t="str">
        <f t="shared" si="5"/>
        <v>0</v>
      </c>
      <c r="O130" s="176"/>
      <c r="P130" s="183">
        <f t="shared" si="6"/>
        <v>0</v>
      </c>
      <c r="Q130" s="176"/>
      <c r="R130" s="177"/>
    </row>
    <row r="131" spans="1:21" s="178" customFormat="1" ht="15.75" hidden="1" customHeight="1" x14ac:dyDescent="0.25">
      <c r="A131" s="179"/>
      <c r="B131" s="414" t="s">
        <v>121</v>
      </c>
      <c r="C131" s="415"/>
      <c r="D131" s="415"/>
      <c r="E131" s="415"/>
      <c r="F131" s="415"/>
      <c r="G131" s="415"/>
      <c r="H131" s="184"/>
      <c r="I131" s="179"/>
      <c r="J131" s="179"/>
      <c r="K131" s="179"/>
      <c r="L131" s="180"/>
      <c r="M131" s="180"/>
      <c r="N131" s="182" t="str">
        <f t="shared" si="5"/>
        <v>0</v>
      </c>
      <c r="O131" s="176"/>
      <c r="P131" s="183">
        <f t="shared" si="6"/>
        <v>0</v>
      </c>
      <c r="Q131" s="176"/>
      <c r="R131" s="177"/>
    </row>
    <row r="132" spans="1:21" s="178" customFormat="1" ht="15.75" hidden="1" customHeight="1" x14ac:dyDescent="0.25">
      <c r="A132" s="179"/>
      <c r="B132" s="401" t="s">
        <v>122</v>
      </c>
      <c r="C132" s="402"/>
      <c r="D132" s="402"/>
      <c r="E132" s="402"/>
      <c r="F132" s="402"/>
      <c r="G132" s="402"/>
      <c r="H132" s="185"/>
      <c r="I132" s="186"/>
      <c r="J132" s="186"/>
      <c r="K132" s="186"/>
      <c r="L132" s="187"/>
      <c r="M132" s="180"/>
      <c r="N132" s="176"/>
      <c r="O132" s="176"/>
      <c r="P132" s="176"/>
      <c r="Q132" s="176"/>
      <c r="R132" s="177"/>
    </row>
    <row r="133" spans="1:21" s="178" customFormat="1" ht="12" hidden="1" customHeight="1" x14ac:dyDescent="0.25">
      <c r="A133" s="188"/>
      <c r="B133" s="188"/>
      <c r="C133" s="188"/>
      <c r="D133" s="188"/>
      <c r="E133" s="188"/>
      <c r="F133" s="188"/>
      <c r="G133" s="188"/>
      <c r="H133" s="189"/>
      <c r="I133" s="190"/>
      <c r="J133" s="188"/>
      <c r="K133" s="188"/>
      <c r="L133" s="180"/>
      <c r="M133" s="180"/>
      <c r="N133" s="176"/>
      <c r="O133" s="176"/>
      <c r="P133" s="176"/>
      <c r="Q133" s="176"/>
      <c r="R133" s="177"/>
    </row>
    <row r="134" spans="1:21" s="178" customFormat="1" ht="12" hidden="1" customHeight="1" x14ac:dyDescent="0.25">
      <c r="A134" s="188"/>
      <c r="B134" s="188"/>
      <c r="C134" s="188"/>
      <c r="D134" s="188"/>
      <c r="E134" s="188"/>
      <c r="F134" s="188"/>
      <c r="G134" s="188"/>
      <c r="H134" s="188"/>
      <c r="I134" s="190"/>
      <c r="J134" s="188"/>
      <c r="K134" s="188"/>
      <c r="L134" s="180"/>
      <c r="M134" s="180"/>
      <c r="N134" s="176"/>
      <c r="O134" s="176"/>
      <c r="P134" s="176"/>
      <c r="Q134" s="176"/>
      <c r="R134" s="177"/>
    </row>
    <row r="135" spans="1:21" s="178" customFormat="1" ht="12" customHeight="1" x14ac:dyDescent="0.3">
      <c r="A135" s="188"/>
      <c r="B135" s="188"/>
      <c r="C135" s="188"/>
      <c r="D135" s="188"/>
      <c r="E135" s="188"/>
      <c r="F135" s="188"/>
      <c r="G135" s="188"/>
      <c r="H135" s="188"/>
      <c r="I135" s="190"/>
      <c r="J135" s="188"/>
      <c r="K135" s="188"/>
      <c r="L135" s="180"/>
      <c r="M135" s="180"/>
      <c r="N135" s="176"/>
      <c r="O135" s="176"/>
      <c r="P135" s="176"/>
      <c r="Q135" s="176"/>
      <c r="R135" s="177"/>
    </row>
    <row r="136" spans="1:21" s="194" customFormat="1" ht="68.25" customHeight="1" x14ac:dyDescent="0.25">
      <c r="A136" s="403" t="s">
        <v>123</v>
      </c>
      <c r="B136" s="403"/>
      <c r="C136" s="403"/>
      <c r="D136" s="403"/>
      <c r="E136" s="403"/>
      <c r="F136" s="403"/>
      <c r="G136" s="403"/>
      <c r="H136" s="403"/>
      <c r="I136" s="403"/>
      <c r="J136" s="403"/>
      <c r="K136" s="403"/>
      <c r="L136" s="175"/>
      <c r="M136" s="175"/>
      <c r="N136" s="191"/>
      <c r="O136" s="191"/>
      <c r="P136" s="191"/>
      <c r="Q136" s="191"/>
      <c r="R136" s="191"/>
      <c r="S136" s="192"/>
      <c r="T136" s="192"/>
      <c r="U136" s="193"/>
    </row>
    <row r="137" spans="1:21" s="194" customFormat="1" ht="31.2" customHeight="1" x14ac:dyDescent="0.3">
      <c r="A137" s="195"/>
      <c r="B137" s="196"/>
      <c r="C137" s="196"/>
      <c r="D137" s="404" t="s">
        <v>124</v>
      </c>
      <c r="E137" s="405"/>
      <c r="F137" s="405"/>
      <c r="G137" s="405"/>
      <c r="H137" s="195"/>
      <c r="I137" s="197"/>
      <c r="J137" s="195"/>
      <c r="K137" s="195"/>
      <c r="L137" s="198"/>
      <c r="M137" s="199"/>
      <c r="N137" s="200"/>
      <c r="O137" s="201"/>
      <c r="P137" s="200"/>
      <c r="Q137" s="200"/>
      <c r="R137" s="192"/>
      <c r="S137" s="192"/>
      <c r="T137" s="192"/>
      <c r="U137" s="193"/>
    </row>
    <row r="138" spans="1:21" s="194" customFormat="1" ht="18" customHeight="1" x14ac:dyDescent="0.3">
      <c r="A138" s="19"/>
      <c r="B138" s="406" t="s">
        <v>37</v>
      </c>
      <c r="C138" s="407"/>
      <c r="D138" s="408"/>
      <c r="E138" s="409"/>
      <c r="F138" s="409"/>
      <c r="G138" s="409"/>
      <c r="H138" s="342" t="str">
        <f>IF(D138&gt;0, IF(H55+J55=0,"Attenzione Zero operai 2017 in B.2!",""),"")</f>
        <v/>
      </c>
      <c r="I138" s="19"/>
      <c r="J138" s="19"/>
      <c r="K138" s="19"/>
      <c r="L138" s="202"/>
      <c r="M138" s="202"/>
      <c r="N138" s="203"/>
      <c r="O138" s="201"/>
      <c r="P138" s="200"/>
      <c r="Q138" s="204"/>
      <c r="R138" s="204"/>
      <c r="S138" s="204"/>
    </row>
    <row r="139" spans="1:21" s="194" customFormat="1" ht="18" customHeight="1" x14ac:dyDescent="0.3">
      <c r="A139" s="12"/>
      <c r="B139" s="410" t="s">
        <v>125</v>
      </c>
      <c r="C139" s="411"/>
      <c r="D139" s="412"/>
      <c r="E139" s="413"/>
      <c r="F139" s="413"/>
      <c r="G139" s="413"/>
      <c r="H139" s="343" t="str">
        <f>IF(D139&gt;0, IF(H53+J53+H54+J54=0,"Attenzione Zero impiegati/intermedi 2017 in B.2!",""),"")</f>
        <v/>
      </c>
      <c r="I139" s="343"/>
      <c r="J139" s="343"/>
      <c r="K139" s="343"/>
      <c r="L139" s="202"/>
      <c r="M139" s="202"/>
      <c r="N139" s="203"/>
      <c r="O139" s="205"/>
      <c r="P139" s="200"/>
      <c r="Q139" s="204"/>
      <c r="R139" s="204"/>
      <c r="S139" s="204"/>
    </row>
    <row r="140" spans="1:21" s="194" customFormat="1" ht="18" customHeight="1" x14ac:dyDescent="0.3">
      <c r="A140" s="206"/>
      <c r="B140" s="392" t="s">
        <v>34</v>
      </c>
      <c r="C140" s="393"/>
      <c r="D140" s="394"/>
      <c r="E140" s="395"/>
      <c r="F140" s="395"/>
      <c r="G140" s="395"/>
      <c r="H140" s="343" t="str">
        <f>IF(D140&gt;0, IF(H52+J52=0,"Attenzione Zero quadri 2017 in B.2!",""),"")</f>
        <v/>
      </c>
      <c r="I140" s="344"/>
      <c r="J140" s="344"/>
      <c r="K140" s="207"/>
      <c r="L140" s="202"/>
      <c r="M140" s="202"/>
      <c r="N140" s="203"/>
      <c r="O140" s="208"/>
      <c r="P140" s="208"/>
      <c r="R140" s="204"/>
    </row>
    <row r="141" spans="1:21" s="194" customFormat="1" ht="15" customHeight="1" x14ac:dyDescent="0.3">
      <c r="A141" s="209"/>
      <c r="B141" s="210"/>
      <c r="C141" s="210"/>
      <c r="D141" s="211"/>
      <c r="E141" s="211"/>
      <c r="F141" s="211"/>
      <c r="G141" s="211"/>
      <c r="H141" s="212"/>
      <c r="I141" s="190"/>
      <c r="J141" s="190"/>
      <c r="K141" s="188"/>
      <c r="L141" s="202"/>
      <c r="M141" s="202"/>
      <c r="N141" s="203"/>
      <c r="O141" s="208"/>
      <c r="P141" s="208"/>
      <c r="R141" s="204"/>
    </row>
    <row r="142" spans="1:21" s="194" customFormat="1" ht="15" customHeight="1" x14ac:dyDescent="0.3">
      <c r="A142" s="209"/>
      <c r="B142" s="210"/>
      <c r="C142" s="210"/>
      <c r="D142" s="211"/>
      <c r="E142" s="211"/>
      <c r="F142" s="211"/>
      <c r="G142" s="211"/>
      <c r="H142" s="212"/>
      <c r="I142" s="190"/>
      <c r="J142" s="190"/>
      <c r="K142" s="188"/>
      <c r="L142" s="202"/>
      <c r="M142" s="202"/>
      <c r="N142" s="203"/>
      <c r="O142" s="208"/>
      <c r="P142" s="208"/>
      <c r="R142" s="204"/>
    </row>
    <row r="143" spans="1:21" s="194" customFormat="1" ht="15" customHeight="1" x14ac:dyDescent="0.3">
      <c r="A143" s="213"/>
      <c r="B143" s="214"/>
      <c r="C143" s="214"/>
      <c r="D143" s="214"/>
      <c r="E143" s="214"/>
      <c r="F143" s="214"/>
      <c r="G143" s="214"/>
      <c r="H143" s="213"/>
      <c r="I143" s="215"/>
      <c r="J143" s="215"/>
      <c r="K143" s="215"/>
      <c r="L143" s="202"/>
      <c r="M143" s="202"/>
      <c r="N143" s="216"/>
      <c r="O143" s="217"/>
      <c r="P143" s="204"/>
      <c r="Q143" s="204"/>
      <c r="R143" s="204"/>
    </row>
    <row r="144" spans="1:21" s="178" customFormat="1" ht="18.600000000000001" customHeight="1" x14ac:dyDescent="0.3">
      <c r="A144" s="396" t="s">
        <v>126</v>
      </c>
      <c r="B144" s="376"/>
      <c r="C144" s="376"/>
      <c r="D144" s="376"/>
      <c r="E144" s="376"/>
      <c r="F144" s="376"/>
      <c r="G144" s="376"/>
      <c r="H144" s="376"/>
      <c r="I144" s="376"/>
      <c r="J144" s="376"/>
      <c r="K144" s="376"/>
      <c r="L144" s="180"/>
      <c r="M144" s="180"/>
      <c r="N144" s="176"/>
      <c r="O144" s="176"/>
      <c r="P144" s="176"/>
      <c r="Q144" s="176"/>
      <c r="R144" s="177"/>
    </row>
    <row r="145" spans="1:25" s="178" customFormat="1" ht="11.25" customHeight="1" x14ac:dyDescent="0.3">
      <c r="A145" s="179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80"/>
      <c r="M145" s="180"/>
      <c r="N145" s="176"/>
      <c r="O145" s="176"/>
      <c r="P145" s="176"/>
      <c r="Q145" s="176"/>
      <c r="R145" s="177"/>
    </row>
    <row r="146" spans="1:25" s="178" customFormat="1" ht="21" customHeight="1" x14ac:dyDescent="0.3">
      <c r="A146" s="179"/>
      <c r="B146" s="397" t="s">
        <v>127</v>
      </c>
      <c r="C146" s="397"/>
      <c r="D146" s="397"/>
      <c r="E146" s="397"/>
      <c r="F146" s="397"/>
      <c r="G146" s="397"/>
      <c r="H146" s="336" t="s">
        <v>12</v>
      </c>
      <c r="I146" s="337" t="b">
        <v>0</v>
      </c>
      <c r="J146" s="336" t="s">
        <v>13</v>
      </c>
      <c r="K146" s="338" t="b">
        <v>0</v>
      </c>
      <c r="L146" s="339" t="str">
        <f>IF(P146+Q146&gt;1,"Scegliere No o Sì","")</f>
        <v/>
      </c>
      <c r="M146" s="339"/>
      <c r="N146" s="38" t="str">
        <f>+IF(I146=TRUE,"1","0")</f>
        <v>0</v>
      </c>
      <c r="O146" s="38" t="str">
        <f>+IF(K146=TRUE,"1","0")</f>
        <v>0</v>
      </c>
      <c r="P146" s="219">
        <f>N146*1</f>
        <v>0</v>
      </c>
      <c r="Q146" s="219">
        <f>O146*1</f>
        <v>0</v>
      </c>
      <c r="R146" s="177"/>
    </row>
    <row r="147" spans="1:25" s="178" customFormat="1" ht="30" customHeight="1" x14ac:dyDescent="0.3">
      <c r="A147" s="179"/>
      <c r="B147" s="398" t="s">
        <v>128</v>
      </c>
      <c r="C147" s="399"/>
      <c r="D147" s="399"/>
      <c r="E147" s="399"/>
      <c r="F147" s="399"/>
      <c r="G147" s="400"/>
      <c r="H147" s="336" t="s">
        <v>12</v>
      </c>
      <c r="I147" s="337" t="b">
        <v>0</v>
      </c>
      <c r="J147" s="336" t="s">
        <v>13</v>
      </c>
      <c r="K147" s="338" t="b">
        <v>0</v>
      </c>
      <c r="L147" s="339" t="str">
        <f t="shared" ref="L147:L148" si="7">IF(P147+Q147&gt;1,"Scegliere No o Sì","")</f>
        <v/>
      </c>
      <c r="M147" s="339"/>
      <c r="N147" s="38" t="str">
        <f>+IF(I147=TRUE,"1","0")</f>
        <v>0</v>
      </c>
      <c r="O147" s="38" t="str">
        <f t="shared" ref="O147:O148" si="8">+IF(K147=TRUE,"1","0")</f>
        <v>0</v>
      </c>
      <c r="P147" s="219">
        <f t="shared" ref="P147:Q148" si="9">N147*1</f>
        <v>0</v>
      </c>
      <c r="Q147" s="219">
        <f t="shared" si="9"/>
        <v>0</v>
      </c>
      <c r="R147" s="177"/>
    </row>
    <row r="148" spans="1:25" s="178" customFormat="1" ht="20.399999999999999" customHeight="1" x14ac:dyDescent="0.3">
      <c r="A148" s="220"/>
      <c r="B148" s="397" t="s">
        <v>129</v>
      </c>
      <c r="C148" s="397"/>
      <c r="D148" s="397"/>
      <c r="E148" s="397"/>
      <c r="F148" s="397"/>
      <c r="G148" s="397"/>
      <c r="H148" s="336" t="s">
        <v>12</v>
      </c>
      <c r="I148" s="337" t="b">
        <v>0</v>
      </c>
      <c r="J148" s="336" t="s">
        <v>13</v>
      </c>
      <c r="K148" s="338" t="b">
        <v>0</v>
      </c>
      <c r="L148" s="339" t="str">
        <f t="shared" si="7"/>
        <v/>
      </c>
      <c r="M148" s="339"/>
      <c r="N148" s="38" t="str">
        <f>+IF(I148=TRUE,"1","0")</f>
        <v>0</v>
      </c>
      <c r="O148" s="38" t="str">
        <f t="shared" si="8"/>
        <v>0</v>
      </c>
      <c r="P148" s="219">
        <f t="shared" si="9"/>
        <v>0</v>
      </c>
      <c r="Q148" s="219">
        <f t="shared" si="9"/>
        <v>0</v>
      </c>
      <c r="R148" s="177"/>
    </row>
    <row r="149" spans="1:25" s="178" customFormat="1" ht="15.75" customHeight="1" x14ac:dyDescent="0.3">
      <c r="A149" s="220"/>
      <c r="B149" s="385"/>
      <c r="C149" s="385"/>
      <c r="D149" s="385"/>
      <c r="E149" s="385"/>
      <c r="F149" s="385"/>
      <c r="G149" s="385"/>
      <c r="H149" s="221"/>
      <c r="I149" s="179"/>
      <c r="J149" s="179"/>
      <c r="K149" s="179"/>
      <c r="L149" s="339"/>
      <c r="M149" s="339"/>
      <c r="N149" s="222"/>
      <c r="O149" s="177"/>
      <c r="P149" s="204"/>
      <c r="Q149" s="176"/>
      <c r="R149" s="177"/>
    </row>
    <row r="150" spans="1:25" s="224" customFormat="1" ht="15.75" customHeight="1" x14ac:dyDescent="0.3">
      <c r="A150" s="179"/>
      <c r="B150" s="223"/>
      <c r="C150" s="223"/>
      <c r="D150" s="223"/>
      <c r="E150" s="223"/>
      <c r="F150" s="223"/>
      <c r="G150" s="223"/>
      <c r="H150" s="220"/>
      <c r="I150" s="179"/>
      <c r="J150" s="179"/>
      <c r="K150" s="179"/>
      <c r="L150" s="175"/>
      <c r="M150" s="175"/>
      <c r="N150" s="222"/>
      <c r="O150" s="177"/>
      <c r="P150" s="204"/>
      <c r="Q150" s="177"/>
      <c r="R150" s="177"/>
    </row>
    <row r="151" spans="1:25" s="224" customFormat="1" ht="15.75" customHeight="1" x14ac:dyDescent="0.3">
      <c r="A151" s="179"/>
      <c r="B151" s="223"/>
      <c r="C151" s="223"/>
      <c r="D151" s="223"/>
      <c r="E151" s="223"/>
      <c r="F151" s="223"/>
      <c r="G151" s="223"/>
      <c r="H151" s="220"/>
      <c r="I151" s="179"/>
      <c r="J151" s="179"/>
      <c r="K151" s="179"/>
      <c r="L151" s="175"/>
      <c r="M151" s="175"/>
      <c r="N151" s="222"/>
      <c r="O151" s="177"/>
      <c r="P151" s="204"/>
      <c r="Q151" s="177"/>
      <c r="R151" s="177"/>
    </row>
    <row r="152" spans="1:25" s="178" customFormat="1" ht="31.95" customHeight="1" x14ac:dyDescent="0.3">
      <c r="A152" s="386" t="s">
        <v>130</v>
      </c>
      <c r="B152" s="386"/>
      <c r="C152" s="386"/>
      <c r="D152" s="386"/>
      <c r="E152" s="386"/>
      <c r="F152" s="386"/>
      <c r="G152" s="386"/>
      <c r="H152" s="218" t="s">
        <v>12</v>
      </c>
      <c r="I152" s="45" t="b">
        <v>0</v>
      </c>
      <c r="J152" s="218" t="s">
        <v>13</v>
      </c>
      <c r="K152" s="50" t="b">
        <v>0</v>
      </c>
      <c r="L152" s="339" t="str">
        <f t="shared" ref="L152" si="10">IF(P152+Q152&gt;1,"Scegliere No o Sì","")</f>
        <v/>
      </c>
      <c r="M152" s="180"/>
      <c r="N152" s="46" t="str">
        <f>+IF(I152=TRUE,"1","0")</f>
        <v>0</v>
      </c>
      <c r="O152" s="46" t="str">
        <f>+IF(K152=TRUE,"1","0")</f>
        <v>0</v>
      </c>
      <c r="P152" s="47">
        <f>N152*1</f>
        <v>0</v>
      </c>
      <c r="Q152" s="47">
        <f>O152*1</f>
        <v>0</v>
      </c>
      <c r="R152" s="177"/>
    </row>
    <row r="153" spans="1:25" s="194" customFormat="1" ht="37.200000000000003" customHeight="1" x14ac:dyDescent="0.3">
      <c r="A153" s="387" t="s">
        <v>131</v>
      </c>
      <c r="B153" s="387"/>
      <c r="C153" s="387"/>
      <c r="D153" s="387"/>
      <c r="E153" s="387"/>
      <c r="F153" s="387"/>
      <c r="G153" s="387"/>
      <c r="H153" s="387"/>
      <c r="I153" s="387"/>
      <c r="J153" s="387"/>
      <c r="K153" s="387"/>
      <c r="L153" s="202"/>
      <c r="M153" s="202"/>
      <c r="N153" s="203"/>
      <c r="O153" s="208"/>
      <c r="P153" s="208"/>
      <c r="R153" s="204"/>
    </row>
    <row r="154" spans="1:25" s="229" customFormat="1" ht="24.75" customHeight="1" x14ac:dyDescent="0.3">
      <c r="A154" s="388"/>
      <c r="B154" s="225"/>
      <c r="C154" s="225"/>
      <c r="D154" s="225"/>
      <c r="E154" s="389" t="s">
        <v>132</v>
      </c>
      <c r="F154" s="389" t="s">
        <v>133</v>
      </c>
      <c r="G154" s="389"/>
      <c r="H154" s="389"/>
      <c r="I154" s="389"/>
      <c r="J154" s="389"/>
      <c r="K154" s="390" t="s">
        <v>683</v>
      </c>
      <c r="L154" s="226"/>
      <c r="M154" s="226"/>
      <c r="N154" s="227"/>
      <c r="O154" s="228"/>
      <c r="P154" s="228"/>
      <c r="R154" s="230"/>
    </row>
    <row r="155" spans="1:25" s="229" customFormat="1" ht="41.4" customHeight="1" x14ac:dyDescent="0.3">
      <c r="A155" s="388"/>
      <c r="B155" s="225"/>
      <c r="C155" s="225"/>
      <c r="D155" s="225"/>
      <c r="E155" s="389"/>
      <c r="F155" s="231" t="s">
        <v>134</v>
      </c>
      <c r="G155" s="391" t="s">
        <v>135</v>
      </c>
      <c r="H155" s="391"/>
      <c r="I155" s="391" t="s">
        <v>136</v>
      </c>
      <c r="J155" s="391"/>
      <c r="K155" s="390"/>
      <c r="L155" s="226"/>
      <c r="M155" s="226"/>
      <c r="N155" s="230"/>
      <c r="O155" s="217"/>
      <c r="P155" s="230"/>
      <c r="Q155" s="230"/>
      <c r="R155" s="230"/>
      <c r="W155" s="232"/>
      <c r="X155" s="230"/>
      <c r="Y155" s="230"/>
    </row>
    <row r="156" spans="1:25" s="229" customFormat="1" ht="18" customHeight="1" x14ac:dyDescent="0.3">
      <c r="A156" s="379" t="s">
        <v>137</v>
      </c>
      <c r="B156" s="380"/>
      <c r="C156" s="380"/>
      <c r="D156" s="381"/>
      <c r="E156" s="233" t="b">
        <v>0</v>
      </c>
      <c r="F156" s="234" t="b">
        <v>0</v>
      </c>
      <c r="G156" s="384" t="b">
        <v>0</v>
      </c>
      <c r="H156" s="384"/>
      <c r="I156" s="384" t="b">
        <v>0</v>
      </c>
      <c r="J156" s="384"/>
      <c r="K156" s="345"/>
      <c r="L156" s="348" t="str">
        <f>IF(O156+P156+Q156+K156&gt;0, IF(P$152=1,"Attenzione servizi di welfare assenti",""),"")</f>
        <v/>
      </c>
      <c r="M156" s="235"/>
      <c r="N156" s="340" t="str">
        <f>+IF(E156=TRUE,"1","0")</f>
        <v>0</v>
      </c>
      <c r="O156" s="340" t="str">
        <f>+IF(F156=TRUE,"1","0")</f>
        <v>0</v>
      </c>
      <c r="P156" s="340" t="str">
        <f t="shared" ref="O156:P165" si="11">+IF(G156=TRUE,"1","0")</f>
        <v>0</v>
      </c>
      <c r="Q156" s="340" t="str">
        <f>+IF(I156=TRUE,"1","0")</f>
        <v>0</v>
      </c>
      <c r="R156" s="230"/>
      <c r="S156" s="341">
        <f>N156*1</f>
        <v>0</v>
      </c>
      <c r="T156" s="341">
        <f t="shared" ref="T156:V165" si="12">O156*1</f>
        <v>0</v>
      </c>
      <c r="U156" s="341">
        <f t="shared" si="12"/>
        <v>0</v>
      </c>
      <c r="V156" s="341">
        <f t="shared" si="12"/>
        <v>0</v>
      </c>
      <c r="W156" s="230"/>
      <c r="X156" s="230"/>
      <c r="Y156" s="230"/>
    </row>
    <row r="157" spans="1:25" s="229" customFormat="1" ht="18" customHeight="1" x14ac:dyDescent="0.3">
      <c r="A157" s="379" t="s">
        <v>138</v>
      </c>
      <c r="B157" s="380"/>
      <c r="C157" s="380"/>
      <c r="D157" s="381"/>
      <c r="E157" s="238" t="b">
        <v>0</v>
      </c>
      <c r="F157" s="239" t="b">
        <v>0</v>
      </c>
      <c r="G157" s="382" t="b">
        <v>0</v>
      </c>
      <c r="H157" s="382"/>
      <c r="I157" s="382" t="b">
        <v>0</v>
      </c>
      <c r="J157" s="382"/>
      <c r="K157" s="346"/>
      <c r="L157" s="348" t="str">
        <f t="shared" ref="L157:L165" si="13">IF(O157+P157+Q157+K157&gt;0, IF(P$152=1,"Attenzione servizi di welfare assenti",""),"")</f>
        <v/>
      </c>
      <c r="M157" s="235"/>
      <c r="N157" s="340" t="str">
        <f t="shared" ref="N157:N165" si="14">+IF(E157=TRUE,"1","0")</f>
        <v>0</v>
      </c>
      <c r="O157" s="340" t="str">
        <f t="shared" si="11"/>
        <v>0</v>
      </c>
      <c r="P157" s="340" t="str">
        <f>+IF(G157=TRUE,"1","0")</f>
        <v>0</v>
      </c>
      <c r="Q157" s="340" t="str">
        <f t="shared" ref="Q157:Q165" si="15">+IF(I157=TRUE,"1","0")</f>
        <v>0</v>
      </c>
      <c r="R157" s="230"/>
      <c r="S157" s="341">
        <f t="shared" ref="S157:S165" si="16">N157*1</f>
        <v>0</v>
      </c>
      <c r="T157" s="341">
        <f t="shared" si="12"/>
        <v>0</v>
      </c>
      <c r="U157" s="341">
        <f t="shared" si="12"/>
        <v>0</v>
      </c>
      <c r="V157" s="341">
        <f t="shared" si="12"/>
        <v>0</v>
      </c>
      <c r="W157" s="230"/>
      <c r="X157" s="230"/>
      <c r="Y157" s="230"/>
    </row>
    <row r="158" spans="1:25" s="229" customFormat="1" ht="18" customHeight="1" x14ac:dyDescent="0.3">
      <c r="A158" s="379" t="s">
        <v>139</v>
      </c>
      <c r="B158" s="380"/>
      <c r="C158" s="380"/>
      <c r="D158" s="381"/>
      <c r="E158" s="238" t="b">
        <v>0</v>
      </c>
      <c r="F158" s="239" t="b">
        <v>0</v>
      </c>
      <c r="G158" s="382" t="b">
        <v>0</v>
      </c>
      <c r="H158" s="382"/>
      <c r="I158" s="382"/>
      <c r="J158" s="382"/>
      <c r="K158" s="346"/>
      <c r="L158" s="348" t="str">
        <f t="shared" si="13"/>
        <v/>
      </c>
      <c r="M158" s="226"/>
      <c r="N158" s="340" t="str">
        <f t="shared" si="14"/>
        <v>0</v>
      </c>
      <c r="O158" s="340" t="str">
        <f t="shared" si="11"/>
        <v>0</v>
      </c>
      <c r="P158" s="340" t="str">
        <f t="shared" si="11"/>
        <v>0</v>
      </c>
      <c r="Q158" s="340" t="str">
        <f t="shared" si="15"/>
        <v>0</v>
      </c>
      <c r="R158" s="230"/>
      <c r="S158" s="341">
        <f t="shared" si="16"/>
        <v>0</v>
      </c>
      <c r="T158" s="341">
        <f t="shared" si="12"/>
        <v>0</v>
      </c>
      <c r="U158" s="341">
        <f t="shared" si="12"/>
        <v>0</v>
      </c>
      <c r="V158" s="341">
        <f t="shared" si="12"/>
        <v>0</v>
      </c>
      <c r="W158" s="230"/>
      <c r="X158" s="230"/>
      <c r="Y158" s="230"/>
    </row>
    <row r="159" spans="1:25" s="229" customFormat="1" ht="18" customHeight="1" x14ac:dyDescent="0.3">
      <c r="A159" s="379" t="s">
        <v>140</v>
      </c>
      <c r="B159" s="380"/>
      <c r="C159" s="380"/>
      <c r="D159" s="381"/>
      <c r="E159" s="238" t="b">
        <v>0</v>
      </c>
      <c r="F159" s="239" t="b">
        <v>0</v>
      </c>
      <c r="G159" s="382" t="b">
        <v>0</v>
      </c>
      <c r="H159" s="382"/>
      <c r="I159" s="382"/>
      <c r="J159" s="382"/>
      <c r="K159" s="346"/>
      <c r="L159" s="348" t="str">
        <f t="shared" si="13"/>
        <v/>
      </c>
      <c r="M159" s="226"/>
      <c r="N159" s="340" t="str">
        <f t="shared" si="14"/>
        <v>0</v>
      </c>
      <c r="O159" s="340" t="str">
        <f>+IF(F159=TRUE,"1","0")</f>
        <v>0</v>
      </c>
      <c r="P159" s="340" t="str">
        <f t="shared" si="11"/>
        <v>0</v>
      </c>
      <c r="Q159" s="340" t="str">
        <f t="shared" si="15"/>
        <v>0</v>
      </c>
      <c r="R159" s="230"/>
      <c r="S159" s="341">
        <f t="shared" si="16"/>
        <v>0</v>
      </c>
      <c r="T159" s="341">
        <f t="shared" si="12"/>
        <v>0</v>
      </c>
      <c r="U159" s="341">
        <f t="shared" si="12"/>
        <v>0</v>
      </c>
      <c r="V159" s="341">
        <f t="shared" si="12"/>
        <v>0</v>
      </c>
      <c r="W159" s="230"/>
      <c r="X159" s="230"/>
      <c r="Y159" s="230"/>
    </row>
    <row r="160" spans="1:25" s="229" customFormat="1" ht="43.5" customHeight="1" x14ac:dyDescent="0.3">
      <c r="A160" s="379" t="s">
        <v>681</v>
      </c>
      <c r="B160" s="380"/>
      <c r="C160" s="380"/>
      <c r="D160" s="381"/>
      <c r="E160" s="238" t="b">
        <v>0</v>
      </c>
      <c r="F160" s="239" t="b">
        <v>0</v>
      </c>
      <c r="G160" s="382" t="b">
        <v>0</v>
      </c>
      <c r="H160" s="382"/>
      <c r="I160" s="382" t="b">
        <v>0</v>
      </c>
      <c r="J160" s="382"/>
      <c r="K160" s="346"/>
      <c r="L160" s="348" t="str">
        <f t="shared" si="13"/>
        <v/>
      </c>
      <c r="M160" s="226"/>
      <c r="N160" s="340" t="str">
        <f t="shared" si="14"/>
        <v>0</v>
      </c>
      <c r="O160" s="340" t="str">
        <f t="shared" si="11"/>
        <v>0</v>
      </c>
      <c r="P160" s="340" t="str">
        <f t="shared" si="11"/>
        <v>0</v>
      </c>
      <c r="Q160" s="340" t="str">
        <f t="shared" si="15"/>
        <v>0</v>
      </c>
      <c r="R160" s="230"/>
      <c r="S160" s="341">
        <f t="shared" si="16"/>
        <v>0</v>
      </c>
      <c r="T160" s="341">
        <f t="shared" si="12"/>
        <v>0</v>
      </c>
      <c r="U160" s="341">
        <f t="shared" si="12"/>
        <v>0</v>
      </c>
      <c r="V160" s="341">
        <f t="shared" si="12"/>
        <v>0</v>
      </c>
      <c r="W160" s="230"/>
      <c r="X160" s="230"/>
      <c r="Y160" s="230"/>
    </row>
    <row r="161" spans="1:25" s="229" customFormat="1" ht="31.5" customHeight="1" x14ac:dyDescent="0.3">
      <c r="A161" s="379" t="s">
        <v>141</v>
      </c>
      <c r="B161" s="380"/>
      <c r="C161" s="380"/>
      <c r="D161" s="381"/>
      <c r="E161" s="238" t="b">
        <v>0</v>
      </c>
      <c r="F161" s="239" t="b">
        <v>0</v>
      </c>
      <c r="G161" s="382" t="b">
        <v>0</v>
      </c>
      <c r="H161" s="382"/>
      <c r="I161" s="382"/>
      <c r="J161" s="382"/>
      <c r="K161" s="346"/>
      <c r="L161" s="348" t="str">
        <f t="shared" si="13"/>
        <v/>
      </c>
      <c r="M161" s="226"/>
      <c r="N161" s="340" t="str">
        <f t="shared" si="14"/>
        <v>0</v>
      </c>
      <c r="O161" s="340" t="str">
        <f t="shared" si="11"/>
        <v>0</v>
      </c>
      <c r="P161" s="340" t="str">
        <f>+IF(G161=TRUE,"1","0")</f>
        <v>0</v>
      </c>
      <c r="Q161" s="340" t="str">
        <f t="shared" si="15"/>
        <v>0</v>
      </c>
      <c r="R161" s="230"/>
      <c r="S161" s="341">
        <f t="shared" si="16"/>
        <v>0</v>
      </c>
      <c r="T161" s="341">
        <f t="shared" si="12"/>
        <v>0</v>
      </c>
      <c r="U161" s="341">
        <f t="shared" si="12"/>
        <v>0</v>
      </c>
      <c r="V161" s="341">
        <f t="shared" si="12"/>
        <v>0</v>
      </c>
      <c r="W161" s="230"/>
      <c r="X161" s="230"/>
      <c r="Y161" s="230"/>
    </row>
    <row r="162" spans="1:25" s="229" customFormat="1" ht="28.2" customHeight="1" x14ac:dyDescent="0.3">
      <c r="A162" s="379" t="s">
        <v>142</v>
      </c>
      <c r="B162" s="380"/>
      <c r="C162" s="380"/>
      <c r="D162" s="381"/>
      <c r="E162" s="238" t="b">
        <v>0</v>
      </c>
      <c r="F162" s="239" t="b">
        <v>0</v>
      </c>
      <c r="G162" s="382"/>
      <c r="H162" s="382"/>
      <c r="I162" s="382" t="b">
        <v>0</v>
      </c>
      <c r="J162" s="382"/>
      <c r="K162" s="346"/>
      <c r="L162" s="348" t="str">
        <f t="shared" si="13"/>
        <v/>
      </c>
      <c r="M162" s="226"/>
      <c r="N162" s="340" t="str">
        <f t="shared" si="14"/>
        <v>0</v>
      </c>
      <c r="O162" s="340" t="str">
        <f t="shared" si="11"/>
        <v>0</v>
      </c>
      <c r="P162" s="340" t="str">
        <f t="shared" si="11"/>
        <v>0</v>
      </c>
      <c r="Q162" s="340" t="str">
        <f t="shared" si="15"/>
        <v>0</v>
      </c>
      <c r="R162" s="230"/>
      <c r="S162" s="341">
        <f t="shared" si="16"/>
        <v>0</v>
      </c>
      <c r="T162" s="341">
        <f t="shared" si="12"/>
        <v>0</v>
      </c>
      <c r="U162" s="341">
        <f t="shared" si="12"/>
        <v>0</v>
      </c>
      <c r="V162" s="341">
        <f t="shared" si="12"/>
        <v>0</v>
      </c>
      <c r="W162" s="230"/>
      <c r="X162" s="230"/>
      <c r="Y162" s="230"/>
    </row>
    <row r="163" spans="1:25" s="229" customFormat="1" ht="18" customHeight="1" x14ac:dyDescent="0.3">
      <c r="A163" s="379" t="s">
        <v>143</v>
      </c>
      <c r="B163" s="380"/>
      <c r="C163" s="380"/>
      <c r="D163" s="381"/>
      <c r="E163" s="238" t="b">
        <v>0</v>
      </c>
      <c r="F163" s="239" t="b">
        <v>0</v>
      </c>
      <c r="G163" s="382" t="b">
        <v>0</v>
      </c>
      <c r="H163" s="382"/>
      <c r="I163" s="382"/>
      <c r="J163" s="382"/>
      <c r="K163" s="346"/>
      <c r="L163" s="348" t="str">
        <f t="shared" si="13"/>
        <v/>
      </c>
      <c r="M163" s="226"/>
      <c r="N163" s="340" t="str">
        <f t="shared" si="14"/>
        <v>0</v>
      </c>
      <c r="O163" s="340" t="str">
        <f>+IF(F163=TRUE,"1","0")</f>
        <v>0</v>
      </c>
      <c r="P163" s="340" t="str">
        <f t="shared" si="11"/>
        <v>0</v>
      </c>
      <c r="Q163" s="340" t="str">
        <f t="shared" si="15"/>
        <v>0</v>
      </c>
      <c r="R163" s="230"/>
      <c r="S163" s="341">
        <f t="shared" si="16"/>
        <v>0</v>
      </c>
      <c r="T163" s="341">
        <f t="shared" si="12"/>
        <v>0</v>
      </c>
      <c r="U163" s="341">
        <f t="shared" si="12"/>
        <v>0</v>
      </c>
      <c r="V163" s="341">
        <f t="shared" si="12"/>
        <v>0</v>
      </c>
      <c r="W163" s="230"/>
      <c r="X163" s="230"/>
      <c r="Y163" s="230"/>
    </row>
    <row r="164" spans="1:25" s="229" customFormat="1" ht="18" customHeight="1" x14ac:dyDescent="0.3">
      <c r="A164" s="379" t="s">
        <v>682</v>
      </c>
      <c r="B164" s="380"/>
      <c r="C164" s="380"/>
      <c r="D164" s="381"/>
      <c r="E164" s="238" t="b">
        <v>0</v>
      </c>
      <c r="F164" s="239" t="b">
        <v>0</v>
      </c>
      <c r="G164" s="382"/>
      <c r="H164" s="382"/>
      <c r="I164" s="382" t="b">
        <v>0</v>
      </c>
      <c r="J164" s="382"/>
      <c r="K164" s="346"/>
      <c r="L164" s="348" t="str">
        <f t="shared" si="13"/>
        <v/>
      </c>
      <c r="M164" s="226"/>
      <c r="N164" s="340" t="str">
        <f t="shared" si="14"/>
        <v>0</v>
      </c>
      <c r="O164" s="340" t="str">
        <f t="shared" si="11"/>
        <v>0</v>
      </c>
      <c r="P164" s="340" t="str">
        <f t="shared" si="11"/>
        <v>0</v>
      </c>
      <c r="Q164" s="340" t="str">
        <f t="shared" si="15"/>
        <v>0</v>
      </c>
      <c r="R164" s="230"/>
      <c r="S164" s="341">
        <f t="shared" si="16"/>
        <v>0</v>
      </c>
      <c r="T164" s="341">
        <f t="shared" si="12"/>
        <v>0</v>
      </c>
      <c r="U164" s="341">
        <f t="shared" si="12"/>
        <v>0</v>
      </c>
      <c r="V164" s="341">
        <f t="shared" si="12"/>
        <v>0</v>
      </c>
      <c r="W164" s="230"/>
      <c r="X164" s="230"/>
      <c r="Y164" s="230"/>
    </row>
    <row r="165" spans="1:25" s="229" customFormat="1" ht="16.95" customHeight="1" x14ac:dyDescent="0.3">
      <c r="A165" s="550" t="s">
        <v>122</v>
      </c>
      <c r="B165" s="551"/>
      <c r="C165" s="552" t="s">
        <v>671</v>
      </c>
      <c r="D165" s="553"/>
      <c r="E165" s="240" t="b">
        <v>0</v>
      </c>
      <c r="F165" s="241" t="b">
        <v>0</v>
      </c>
      <c r="G165" s="383" t="b">
        <v>0</v>
      </c>
      <c r="H165" s="383"/>
      <c r="I165" s="383" t="b">
        <v>0</v>
      </c>
      <c r="J165" s="383"/>
      <c r="K165" s="347"/>
      <c r="L165" s="348" t="str">
        <f t="shared" si="13"/>
        <v/>
      </c>
      <c r="M165" s="226"/>
      <c r="N165" s="340" t="str">
        <f t="shared" si="14"/>
        <v>0</v>
      </c>
      <c r="O165" s="340" t="str">
        <f t="shared" si="11"/>
        <v>0</v>
      </c>
      <c r="P165" s="340" t="str">
        <f t="shared" si="11"/>
        <v>0</v>
      </c>
      <c r="Q165" s="340" t="str">
        <f t="shared" si="15"/>
        <v>0</v>
      </c>
      <c r="R165" s="230"/>
      <c r="S165" s="341">
        <f t="shared" si="16"/>
        <v>0</v>
      </c>
      <c r="T165" s="341">
        <f t="shared" si="12"/>
        <v>0</v>
      </c>
      <c r="U165" s="341">
        <f t="shared" si="12"/>
        <v>0</v>
      </c>
      <c r="V165" s="341">
        <f t="shared" si="12"/>
        <v>0</v>
      </c>
      <c r="W165" s="230"/>
      <c r="X165" s="230"/>
      <c r="Y165" s="230"/>
    </row>
    <row r="166" spans="1:25" s="194" customFormat="1" ht="15" customHeight="1" x14ac:dyDescent="0.3">
      <c r="A166" s="213"/>
      <c r="B166" s="214"/>
      <c r="C166" s="214"/>
      <c r="D166" s="214"/>
      <c r="E166" s="214"/>
      <c r="F166" s="214"/>
      <c r="G166" s="214"/>
      <c r="H166" s="213"/>
      <c r="I166" s="215"/>
      <c r="J166" s="215"/>
      <c r="K166" s="215"/>
      <c r="L166" s="202"/>
      <c r="M166" s="202"/>
      <c r="N166" s="216"/>
      <c r="O166" s="217"/>
      <c r="P166" s="204"/>
      <c r="Q166" s="204"/>
      <c r="R166" s="204"/>
      <c r="W166" s="230"/>
      <c r="X166" s="230"/>
      <c r="Y166" s="204"/>
    </row>
    <row r="167" spans="1:25" s="194" customFormat="1" ht="16.5" customHeight="1" x14ac:dyDescent="0.3">
      <c r="A167" s="373" t="s">
        <v>144</v>
      </c>
      <c r="B167" s="373"/>
      <c r="C167" s="373"/>
      <c r="D167" s="373"/>
      <c r="E167" s="373"/>
      <c r="F167" s="373"/>
      <c r="G167" s="373"/>
      <c r="H167" s="373"/>
      <c r="I167" s="373"/>
      <c r="J167" s="373"/>
      <c r="K167" s="373"/>
      <c r="L167" s="202"/>
      <c r="M167" s="202"/>
      <c r="N167" s="203"/>
      <c r="O167" s="208"/>
      <c r="P167" s="208"/>
      <c r="R167" s="204"/>
      <c r="W167" s="204"/>
      <c r="X167" s="204"/>
      <c r="Y167" s="204"/>
    </row>
    <row r="168" spans="1:25" s="194" customFormat="1" ht="24.75" customHeight="1" x14ac:dyDescent="0.3">
      <c r="A168" s="374" t="s">
        <v>145</v>
      </c>
      <c r="B168" s="374"/>
      <c r="C168" s="374"/>
      <c r="D168" s="374"/>
      <c r="E168" s="374"/>
      <c r="F168" s="374"/>
      <c r="G168" s="374"/>
      <c r="H168" s="374"/>
      <c r="I168" s="374"/>
      <c r="J168" s="374"/>
      <c r="K168" s="374"/>
      <c r="L168" s="202"/>
      <c r="M168" s="202"/>
      <c r="N168" s="203"/>
      <c r="O168" s="208"/>
      <c r="P168" s="208"/>
      <c r="R168" s="204"/>
    </row>
    <row r="169" spans="1:25" s="194" customFormat="1" ht="18" customHeight="1" x14ac:dyDescent="0.3">
      <c r="A169" s="374" t="s">
        <v>146</v>
      </c>
      <c r="B169" s="374"/>
      <c r="C169" s="374"/>
      <c r="D169" s="374"/>
      <c r="E169" s="374"/>
      <c r="F169" s="374"/>
      <c r="G169" s="374"/>
      <c r="H169" s="374"/>
      <c r="I169" s="374"/>
      <c r="J169" s="374"/>
      <c r="K169" s="374"/>
      <c r="L169" s="202"/>
      <c r="M169" s="202"/>
      <c r="N169" s="216"/>
      <c r="O169" s="217"/>
      <c r="P169" s="204"/>
      <c r="Q169" s="204"/>
      <c r="R169" s="204"/>
    </row>
    <row r="170" spans="1:25" s="194" customFormat="1" ht="24.75" hidden="1" customHeight="1" x14ac:dyDescent="0.25">
      <c r="A170" s="375" t="s">
        <v>147</v>
      </c>
      <c r="B170" s="375"/>
      <c r="C170" s="375"/>
      <c r="D170" s="375"/>
      <c r="E170" s="375"/>
      <c r="F170" s="375"/>
      <c r="G170" s="375"/>
      <c r="H170" s="375"/>
      <c r="I170" s="375"/>
      <c r="J170" s="375"/>
      <c r="K170" s="242"/>
      <c r="L170" s="243" t="str">
        <f>IF(W166&gt;=1, IF(X166=0,IF(K170=0,"compilare",""),""),"")</f>
        <v/>
      </c>
      <c r="M170" s="202"/>
      <c r="N170" s="216"/>
      <c r="O170" s="217"/>
      <c r="P170" s="204"/>
      <c r="Q170" s="204"/>
      <c r="R170" s="204"/>
    </row>
    <row r="171" spans="1:25" s="194" customFormat="1" ht="15" customHeight="1" x14ac:dyDescent="0.3">
      <c r="A171" s="244"/>
      <c r="B171" s="210"/>
      <c r="C171" s="210"/>
      <c r="D171" s="211"/>
      <c r="E171" s="211"/>
      <c r="F171" s="211"/>
      <c r="G171" s="211"/>
      <c r="H171" s="212"/>
      <c r="I171" s="190"/>
      <c r="J171" s="190"/>
      <c r="K171" s="188"/>
      <c r="L171" s="202"/>
      <c r="M171" s="202"/>
      <c r="N171" s="203"/>
      <c r="O171" s="208"/>
      <c r="P171" s="208"/>
      <c r="R171" s="204"/>
    </row>
    <row r="172" spans="1:25" s="194" customFormat="1" ht="15" customHeight="1" x14ac:dyDescent="0.3">
      <c r="A172" s="209"/>
      <c r="B172" s="210"/>
      <c r="C172" s="210"/>
      <c r="D172" s="211"/>
      <c r="E172" s="211"/>
      <c r="F172" s="211"/>
      <c r="G172" s="211"/>
      <c r="H172" s="212"/>
      <c r="I172" s="190"/>
      <c r="J172" s="190"/>
      <c r="K172" s="188"/>
      <c r="L172" s="202"/>
      <c r="M172" s="202"/>
      <c r="N172" s="203"/>
      <c r="O172" s="208"/>
      <c r="P172" s="208"/>
      <c r="R172" s="204"/>
    </row>
    <row r="173" spans="1:25" s="178" customFormat="1" ht="30" hidden="1" customHeight="1" x14ac:dyDescent="0.25">
      <c r="A173" s="376" t="s">
        <v>148</v>
      </c>
      <c r="B173" s="376"/>
      <c r="C173" s="376"/>
      <c r="D173" s="376"/>
      <c r="E173" s="376"/>
      <c r="F173" s="376"/>
      <c r="G173" s="376"/>
      <c r="H173" s="376"/>
      <c r="I173" s="376"/>
      <c r="J173" s="376"/>
      <c r="K173" s="376"/>
      <c r="L173" s="180"/>
      <c r="M173" s="180"/>
      <c r="N173" s="176"/>
      <c r="O173" s="176"/>
      <c r="P173" s="176"/>
      <c r="Q173" s="176"/>
      <c r="R173" s="177"/>
    </row>
    <row r="174" spans="1:25" s="194" customFormat="1" ht="15" hidden="1" customHeight="1" x14ac:dyDescent="0.25">
      <c r="A174" s="209"/>
      <c r="B174" s="210"/>
      <c r="C174" s="210"/>
      <c r="D174" s="211"/>
      <c r="E174" s="211"/>
      <c r="F174" s="211"/>
      <c r="G174" s="211"/>
      <c r="H174" s="212"/>
      <c r="I174" s="190"/>
      <c r="J174" s="190"/>
      <c r="K174" s="188"/>
      <c r="L174" s="202"/>
      <c r="M174" s="202"/>
      <c r="N174" s="203"/>
      <c r="O174" s="208"/>
      <c r="P174" s="208"/>
      <c r="R174" s="204"/>
    </row>
    <row r="175" spans="1:25" s="229" customFormat="1" ht="37.5" hidden="1" customHeight="1" x14ac:dyDescent="0.2">
      <c r="A175" s="245"/>
      <c r="B175" s="246"/>
      <c r="C175" s="246"/>
      <c r="D175" s="246"/>
      <c r="E175" s="377" t="s">
        <v>149</v>
      </c>
      <c r="F175" s="377"/>
      <c r="G175" s="377" t="s">
        <v>150</v>
      </c>
      <c r="H175" s="377"/>
      <c r="I175" s="378" t="s">
        <v>151</v>
      </c>
      <c r="J175" s="378"/>
      <c r="K175" s="378"/>
      <c r="L175" s="226"/>
      <c r="M175" s="226"/>
      <c r="N175" s="216"/>
      <c r="O175" s="217"/>
      <c r="P175" s="230"/>
      <c r="Q175" s="230"/>
      <c r="R175" s="230"/>
    </row>
    <row r="176" spans="1:25" s="229" customFormat="1" ht="19.95" hidden="1" customHeight="1" x14ac:dyDescent="0.25">
      <c r="A176" s="367" t="s">
        <v>137</v>
      </c>
      <c r="B176" s="368"/>
      <c r="C176" s="368"/>
      <c r="D176" s="369"/>
      <c r="E176" s="370"/>
      <c r="F176" s="370"/>
      <c r="G176" s="370"/>
      <c r="H176" s="370"/>
      <c r="I176" s="370"/>
      <c r="J176" s="370"/>
      <c r="K176" s="370"/>
      <c r="L176" s="226"/>
      <c r="M176" s="226"/>
      <c r="N176" s="236" t="str">
        <f>+IF(E176=TRUE,"1","0")</f>
        <v>0</v>
      </c>
      <c r="O176" s="236" t="str">
        <f>+IF(G176=TRUE,"1","0")</f>
        <v>0</v>
      </c>
      <c r="P176" s="236" t="str">
        <f>+IF(I176=TRUE,"1","0")</f>
        <v>0</v>
      </c>
      <c r="R176" s="230"/>
      <c r="S176" s="237">
        <f t="shared" ref="S176:U177" si="17">N176*1</f>
        <v>0</v>
      </c>
      <c r="T176" s="237">
        <f t="shared" si="17"/>
        <v>0</v>
      </c>
      <c r="U176" s="237">
        <f t="shared" si="17"/>
        <v>0</v>
      </c>
      <c r="W176" s="247">
        <f>SUM(S176:U176)</f>
        <v>0</v>
      </c>
    </row>
    <row r="177" spans="1:23" s="229" customFormat="1" ht="19.95" hidden="1" customHeight="1" x14ac:dyDescent="0.25">
      <c r="A177" s="371" t="s">
        <v>138</v>
      </c>
      <c r="B177" s="371"/>
      <c r="C177" s="371"/>
      <c r="D177" s="371"/>
      <c r="E177" s="372"/>
      <c r="F177" s="372"/>
      <c r="G177" s="372"/>
      <c r="H177" s="372"/>
      <c r="I177" s="372"/>
      <c r="J177" s="372"/>
      <c r="K177" s="372"/>
      <c r="L177" s="226"/>
      <c r="M177" s="226"/>
      <c r="N177" s="236" t="str">
        <f>+IF(E177=TRUE,"1","0")</f>
        <v>0</v>
      </c>
      <c r="O177" s="236" t="str">
        <f>+IF(G177=TRUE,"1","0")</f>
        <v>0</v>
      </c>
      <c r="P177" s="236" t="str">
        <f>+IF(I177=TRUE,"1","0")</f>
        <v>0</v>
      </c>
      <c r="R177" s="230"/>
      <c r="S177" s="237">
        <f t="shared" si="17"/>
        <v>0</v>
      </c>
      <c r="T177" s="237">
        <f t="shared" si="17"/>
        <v>0</v>
      </c>
      <c r="U177" s="237">
        <f>P177*1</f>
        <v>0</v>
      </c>
      <c r="W177" s="247">
        <f>SUM(S177:U177)</f>
        <v>0</v>
      </c>
    </row>
    <row r="178" spans="1:23" s="194" customFormat="1" ht="15" hidden="1" customHeight="1" x14ac:dyDescent="0.2">
      <c r="A178" s="213"/>
      <c r="B178" s="214"/>
      <c r="C178" s="214"/>
      <c r="D178" s="214"/>
      <c r="E178" s="214"/>
      <c r="F178" s="214"/>
      <c r="G178" s="214"/>
      <c r="H178" s="213"/>
      <c r="I178" s="215"/>
      <c r="J178" s="215"/>
      <c r="K178" s="215"/>
      <c r="L178" s="202"/>
      <c r="M178" s="202"/>
      <c r="N178" s="216"/>
      <c r="O178" s="217"/>
      <c r="P178" s="204"/>
      <c r="Q178" s="204"/>
      <c r="R178" s="204"/>
      <c r="S178" s="230"/>
      <c r="T178" s="230"/>
      <c r="U178" s="230"/>
    </row>
    <row r="179" spans="1:23" s="224" customFormat="1" ht="28.5" hidden="1" customHeight="1" x14ac:dyDescent="0.25">
      <c r="A179" s="360"/>
      <c r="B179" s="360"/>
      <c r="C179" s="360"/>
      <c r="D179" s="360"/>
      <c r="E179" s="360"/>
      <c r="F179" s="360"/>
      <c r="G179" s="360"/>
      <c r="H179" s="360"/>
      <c r="I179" s="360"/>
      <c r="J179" s="360"/>
      <c r="K179" s="360"/>
      <c r="L179" s="248"/>
      <c r="M179" s="248"/>
      <c r="N179" s="177"/>
      <c r="O179" s="177"/>
      <c r="P179" s="177"/>
      <c r="Q179" s="177"/>
      <c r="R179" s="177"/>
    </row>
    <row r="180" spans="1:23" s="224" customFormat="1" ht="19.5" hidden="1" customHeight="1" x14ac:dyDescent="0.25">
      <c r="A180" s="190"/>
      <c r="B180" s="249"/>
      <c r="C180" s="249"/>
      <c r="D180" s="249"/>
      <c r="E180" s="249"/>
      <c r="F180" s="249"/>
      <c r="G180" s="249"/>
      <c r="H180" s="250"/>
      <c r="I180" s="251"/>
      <c r="J180" s="252"/>
      <c r="K180" s="251"/>
      <c r="L180" s="361"/>
      <c r="M180" s="362"/>
      <c r="N180" s="222"/>
      <c r="O180" s="222"/>
      <c r="P180" s="204"/>
      <c r="Q180" s="204"/>
      <c r="R180" s="177"/>
    </row>
    <row r="181" spans="1:23" s="178" customFormat="1" ht="29.4" hidden="1" customHeight="1" x14ac:dyDescent="0.25">
      <c r="A181" s="363" t="s">
        <v>152</v>
      </c>
      <c r="B181" s="363"/>
      <c r="C181" s="363"/>
      <c r="D181" s="363"/>
      <c r="E181" s="363"/>
      <c r="F181" s="363"/>
      <c r="G181" s="363"/>
      <c r="H181" s="363"/>
      <c r="I181" s="363"/>
      <c r="J181" s="363"/>
      <c r="K181" s="363"/>
      <c r="L181" s="180"/>
      <c r="M181" s="180"/>
      <c r="N181" s="176"/>
      <c r="O181" s="176"/>
      <c r="P181" s="176"/>
      <c r="Q181" s="176"/>
      <c r="R181" s="177"/>
    </row>
    <row r="182" spans="1:23" s="178" customFormat="1" ht="15" hidden="1" x14ac:dyDescent="0.25">
      <c r="A182" s="190"/>
      <c r="B182" s="190"/>
      <c r="C182" s="190"/>
      <c r="D182" s="190"/>
      <c r="E182" s="190"/>
      <c r="F182" s="190"/>
      <c r="G182" s="190"/>
      <c r="H182" s="253" t="s">
        <v>12</v>
      </c>
      <c r="I182" s="254"/>
      <c r="J182" s="255" t="s">
        <v>13</v>
      </c>
      <c r="K182" s="256"/>
      <c r="L182" s="364" t="str">
        <f>IF(P182+Q182&gt;1,"Scegliere No o Sì","")</f>
        <v/>
      </c>
      <c r="M182" s="365"/>
      <c r="N182" s="182" t="str">
        <f>+IF(I182=TRUE,"1","0")</f>
        <v>0</v>
      </c>
      <c r="O182" s="182" t="str">
        <f>+IF(K182=TRUE,"1","0")</f>
        <v>0</v>
      </c>
      <c r="P182" s="183">
        <f>N182*1</f>
        <v>0</v>
      </c>
      <c r="Q182" s="183">
        <f>O182*1</f>
        <v>0</v>
      </c>
      <c r="R182" s="177"/>
    </row>
    <row r="183" spans="1:23" s="178" customFormat="1" ht="16.2" hidden="1" customHeight="1" x14ac:dyDescent="0.25">
      <c r="A183" s="190"/>
      <c r="B183" s="190"/>
      <c r="C183" s="190"/>
      <c r="D183" s="257"/>
      <c r="E183" s="190"/>
      <c r="F183" s="257"/>
      <c r="G183" s="190"/>
      <c r="H183" s="366"/>
      <c r="I183" s="366"/>
      <c r="J183" s="366"/>
      <c r="K183" s="364"/>
      <c r="L183" s="365"/>
      <c r="M183" s="180"/>
      <c r="N183" s="258"/>
      <c r="O183" s="258"/>
      <c r="P183" s="258"/>
      <c r="Q183" s="204"/>
      <c r="R183" s="204"/>
      <c r="S183" s="204"/>
    </row>
    <row r="184" spans="1:23" s="2" customFormat="1" ht="18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9"/>
      <c r="M184" s="9"/>
      <c r="N184" s="1"/>
      <c r="R184" s="3"/>
    </row>
    <row r="185" spans="1:23" s="264" customFormat="1" ht="18.75" customHeight="1" x14ac:dyDescent="0.3">
      <c r="A185" s="259" t="s">
        <v>153</v>
      </c>
      <c r="B185" s="260"/>
      <c r="C185" s="261"/>
      <c r="D185" s="261"/>
      <c r="E185" s="262"/>
      <c r="F185" s="261"/>
      <c r="G185" s="261"/>
      <c r="H185" s="261"/>
      <c r="I185" s="261"/>
      <c r="J185" s="261"/>
      <c r="K185" s="261"/>
      <c r="L185" s="261"/>
      <c r="M185" s="261"/>
      <c r="N185" s="263"/>
      <c r="O185" s="263"/>
      <c r="P185" s="263"/>
      <c r="Q185" s="263"/>
      <c r="R185" s="263"/>
      <c r="S185" s="263"/>
    </row>
    <row r="186" spans="1:23" s="264" customFormat="1" ht="44.25" customHeight="1" x14ac:dyDescent="0.3">
      <c r="A186" s="357" t="s">
        <v>680</v>
      </c>
      <c r="B186" s="357"/>
      <c r="C186" s="357"/>
      <c r="D186" s="357"/>
      <c r="E186" s="357"/>
      <c r="F186" s="357"/>
      <c r="G186" s="357"/>
      <c r="H186" s="357"/>
      <c r="I186" s="357"/>
      <c r="J186" s="357"/>
      <c r="K186" s="357"/>
      <c r="L186" s="261"/>
      <c r="M186" s="261"/>
      <c r="N186" s="263"/>
      <c r="O186" s="263"/>
      <c r="P186" s="263"/>
      <c r="Q186" s="263"/>
      <c r="R186" s="263"/>
      <c r="S186" s="263"/>
    </row>
    <row r="187" spans="1:23" ht="18.75" customHeight="1" x14ac:dyDescent="0.3">
      <c r="A187" s="265"/>
      <c r="B187" s="266"/>
      <c r="C187" s="267"/>
      <c r="D187" s="267"/>
      <c r="E187" s="268"/>
      <c r="F187" s="267"/>
      <c r="H187" s="267"/>
      <c r="I187" s="267"/>
      <c r="J187" s="267"/>
      <c r="K187" s="267"/>
      <c r="L187" s="267"/>
      <c r="M187" s="267"/>
      <c r="N187" s="263"/>
      <c r="O187" s="263"/>
      <c r="P187" s="269"/>
      <c r="Q187" s="269"/>
      <c r="R187" s="270"/>
      <c r="S187" s="270"/>
    </row>
    <row r="188" spans="1:23" ht="18.75" customHeight="1" x14ac:dyDescent="0.3">
      <c r="A188" s="271" t="s">
        <v>154</v>
      </c>
      <c r="B188" s="272"/>
      <c r="C188" s="273"/>
      <c r="D188" s="273"/>
      <c r="E188" s="274"/>
      <c r="F188" s="275"/>
      <c r="G188" s="276" t="b">
        <v>0</v>
      </c>
      <c r="H188" s="277"/>
      <c r="J188" s="267"/>
      <c r="K188" s="267"/>
      <c r="L188" s="349" t="str">
        <f>IF(O188+O189+O190&gt;1, "Scegliere una sola opzione","")</f>
        <v/>
      </c>
      <c r="M188" s="267"/>
      <c r="N188" s="15" t="str">
        <f t="shared" ref="N188:N190" si="18">+IF(G188=TRUE,"1","0")</f>
        <v>0</v>
      </c>
      <c r="O188" s="219">
        <f t="shared" ref="O188:O196" si="19">+N188*1</f>
        <v>0</v>
      </c>
      <c r="P188" s="269"/>
      <c r="Q188" s="269"/>
      <c r="R188" s="270"/>
      <c r="S188" s="270"/>
    </row>
    <row r="189" spans="1:23" ht="18.75" customHeight="1" x14ac:dyDescent="0.3">
      <c r="A189" s="271" t="s">
        <v>155</v>
      </c>
      <c r="B189" s="272"/>
      <c r="C189" s="273"/>
      <c r="D189" s="273"/>
      <c r="E189" s="274"/>
      <c r="F189" s="275"/>
      <c r="G189" s="276" t="b">
        <v>0</v>
      </c>
      <c r="H189" s="277"/>
      <c r="J189" s="267"/>
      <c r="K189" s="267"/>
      <c r="L189" s="349"/>
      <c r="M189" s="267"/>
      <c r="N189" s="15" t="str">
        <f t="shared" si="18"/>
        <v>0</v>
      </c>
      <c r="O189" s="219">
        <f t="shared" si="19"/>
        <v>0</v>
      </c>
      <c r="P189" s="269"/>
      <c r="Q189" s="269"/>
      <c r="R189" s="270"/>
      <c r="S189" s="270"/>
    </row>
    <row r="190" spans="1:23" ht="18.75" customHeight="1" x14ac:dyDescent="0.3">
      <c r="A190" s="271" t="s">
        <v>13</v>
      </c>
      <c r="B190" s="272"/>
      <c r="C190" s="273"/>
      <c r="D190" s="273"/>
      <c r="E190" s="274"/>
      <c r="F190" s="275"/>
      <c r="G190" s="276" t="b">
        <v>0</v>
      </c>
      <c r="H190" s="277"/>
      <c r="J190" s="267"/>
      <c r="K190" s="267"/>
      <c r="L190" s="349"/>
      <c r="M190" s="267"/>
      <c r="N190" s="15" t="str">
        <f t="shared" si="18"/>
        <v>0</v>
      </c>
      <c r="O190" s="219">
        <f t="shared" si="19"/>
        <v>0</v>
      </c>
      <c r="P190" s="269"/>
      <c r="Q190" s="269"/>
      <c r="R190" s="270"/>
      <c r="S190" s="270"/>
    </row>
    <row r="191" spans="1:23" ht="18.75" customHeight="1" x14ac:dyDescent="0.3">
      <c r="A191" s="260"/>
      <c r="B191" s="266"/>
      <c r="C191" s="267"/>
      <c r="D191" s="267"/>
      <c r="E191" s="268"/>
      <c r="F191" s="267"/>
      <c r="G191" s="277"/>
      <c r="H191" s="277"/>
      <c r="I191" s="267"/>
      <c r="J191" s="267"/>
      <c r="K191" s="267"/>
      <c r="L191" s="267"/>
      <c r="M191" s="267"/>
      <c r="N191" s="38"/>
      <c r="O191" s="11"/>
      <c r="P191" s="269"/>
      <c r="Q191" s="269"/>
      <c r="R191" s="270"/>
      <c r="S191" s="270"/>
    </row>
    <row r="192" spans="1:23" ht="18.75" customHeight="1" x14ac:dyDescent="0.3">
      <c r="A192" s="259" t="s">
        <v>156</v>
      </c>
      <c r="B192" s="266"/>
      <c r="C192" s="267"/>
      <c r="D192" s="267"/>
      <c r="E192" s="268"/>
      <c r="F192" s="267"/>
      <c r="G192" s="267"/>
      <c r="H192" s="267"/>
      <c r="I192" s="267"/>
      <c r="J192" s="267"/>
      <c r="K192" s="267"/>
      <c r="L192" s="267"/>
      <c r="M192" s="267"/>
      <c r="N192" s="38"/>
      <c r="O192" s="11"/>
      <c r="P192" s="269"/>
      <c r="Q192" s="269"/>
      <c r="R192" s="270"/>
      <c r="S192" s="270"/>
    </row>
    <row r="193" spans="1:19" ht="18.75" customHeight="1" x14ac:dyDescent="0.3">
      <c r="A193" s="278"/>
      <c r="B193" s="266"/>
      <c r="C193" s="267"/>
      <c r="D193" s="267"/>
      <c r="E193" s="268"/>
      <c r="F193" s="267"/>
      <c r="H193" s="267"/>
      <c r="I193" s="267"/>
      <c r="J193" s="267"/>
      <c r="K193" s="267"/>
      <c r="L193" s="267"/>
      <c r="M193" s="267"/>
      <c r="N193" s="38"/>
      <c r="O193" s="11"/>
      <c r="P193" s="269"/>
      <c r="Q193" s="269"/>
      <c r="R193" s="270"/>
      <c r="S193" s="270"/>
    </row>
    <row r="194" spans="1:19" ht="18.75" customHeight="1" x14ac:dyDescent="0.3">
      <c r="A194" s="271" t="s">
        <v>157</v>
      </c>
      <c r="B194" s="272"/>
      <c r="C194" s="273"/>
      <c r="D194" s="273"/>
      <c r="E194" s="274"/>
      <c r="F194" s="275"/>
      <c r="G194" s="276" t="b">
        <v>0</v>
      </c>
      <c r="H194" s="267"/>
      <c r="J194" s="267"/>
      <c r="K194" s="267"/>
      <c r="L194" s="349" t="str">
        <f>IF(O188+O189&gt;0, IF(O194=1,"Attenzione D.5",""),"")</f>
        <v/>
      </c>
      <c r="M194" s="263"/>
      <c r="N194" s="15" t="str">
        <f t="shared" ref="N194:N196" si="20">+IF(G194=TRUE,"1","0")</f>
        <v>0</v>
      </c>
      <c r="O194" s="219">
        <f t="shared" si="19"/>
        <v>0</v>
      </c>
      <c r="P194" s="279"/>
      <c r="Q194" s="269"/>
      <c r="R194" s="270"/>
      <c r="S194" s="270"/>
    </row>
    <row r="195" spans="1:19" ht="18.75" customHeight="1" x14ac:dyDescent="0.3">
      <c r="A195" s="271" t="s">
        <v>158</v>
      </c>
      <c r="B195" s="272"/>
      <c r="C195" s="273"/>
      <c r="D195" s="273"/>
      <c r="E195" s="274"/>
      <c r="F195" s="275"/>
      <c r="G195" s="276" t="b">
        <v>0</v>
      </c>
      <c r="H195" s="267"/>
      <c r="J195" s="267"/>
      <c r="K195" s="267"/>
      <c r="L195" s="349" t="str">
        <f>IF(O188+O189&gt;0, IF(O195=1,"Attenzione D.5",""),"")</f>
        <v/>
      </c>
      <c r="M195" s="267"/>
      <c r="N195" s="15" t="str">
        <f t="shared" si="20"/>
        <v>0</v>
      </c>
      <c r="O195" s="219">
        <f t="shared" si="19"/>
        <v>0</v>
      </c>
      <c r="P195" s="279"/>
      <c r="Q195" s="269"/>
      <c r="R195" s="270"/>
      <c r="S195" s="270"/>
    </row>
    <row r="196" spans="1:19" ht="18.75" customHeight="1" x14ac:dyDescent="0.3">
      <c r="A196" s="271" t="s">
        <v>159</v>
      </c>
      <c r="B196" s="272"/>
      <c r="C196" s="273"/>
      <c r="D196" s="273"/>
      <c r="E196" s="274"/>
      <c r="F196" s="275"/>
      <c r="G196" s="276" t="b">
        <v>0</v>
      </c>
      <c r="H196" s="267"/>
      <c r="J196" s="267"/>
      <c r="K196" s="267"/>
      <c r="L196" s="349" t="str">
        <f>IF(O188+O189&gt;0, IF(O196=1,"Attenzione D.5",""),"")</f>
        <v/>
      </c>
      <c r="M196" s="267"/>
      <c r="N196" s="15" t="str">
        <f t="shared" si="20"/>
        <v>0</v>
      </c>
      <c r="O196" s="219">
        <f t="shared" si="19"/>
        <v>0</v>
      </c>
      <c r="P196" s="279"/>
      <c r="Q196" s="269"/>
      <c r="R196" s="270"/>
      <c r="S196" s="270"/>
    </row>
    <row r="197" spans="1:19" s="2" customFormat="1" ht="18" customHeight="1" x14ac:dyDescent="0.3">
      <c r="A197" s="358"/>
      <c r="B197" s="359" t="s">
        <v>160</v>
      </c>
      <c r="C197" s="359"/>
      <c r="D197" s="359"/>
      <c r="E197" s="359"/>
      <c r="F197" s="359"/>
      <c r="G197" s="359"/>
      <c r="H197" s="359"/>
      <c r="I197" s="359"/>
      <c r="J197" s="359"/>
      <c r="K197" s="359"/>
      <c r="L197" s="9"/>
      <c r="M197" s="9"/>
      <c r="N197" s="1"/>
      <c r="R197" s="3"/>
    </row>
    <row r="198" spans="1:19" s="2" customFormat="1" ht="13.2" customHeight="1" x14ac:dyDescent="0.3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9"/>
      <c r="M198" s="9"/>
      <c r="N198" s="1"/>
      <c r="R198" s="3"/>
    </row>
    <row r="199" spans="1:19" s="2" customFormat="1" ht="13.2" customHeight="1" x14ac:dyDescent="0.3">
      <c r="L199" s="280"/>
      <c r="M199" s="280"/>
      <c r="N199" s="1"/>
      <c r="R199" s="3"/>
    </row>
    <row r="200" spans="1:19" s="2" customFormat="1" ht="13.2" customHeight="1" x14ac:dyDescent="0.3">
      <c r="A200" s="358" t="s">
        <v>672</v>
      </c>
      <c r="B200" s="359"/>
      <c r="C200" s="359"/>
      <c r="D200" s="359"/>
      <c r="E200" s="359"/>
      <c r="F200" s="359"/>
      <c r="G200" s="359"/>
      <c r="H200" s="359"/>
      <c r="I200" s="359"/>
      <c r="J200" s="359"/>
      <c r="K200" s="359"/>
      <c r="L200" s="280"/>
      <c r="M200" s="280"/>
      <c r="N200" s="1"/>
      <c r="R200" s="3"/>
    </row>
    <row r="201" spans="1:19" s="2" customFormat="1" ht="13.2" hidden="1" customHeight="1" x14ac:dyDescent="0.25">
      <c r="L201" s="280"/>
      <c r="M201" s="280"/>
      <c r="N201" s="1"/>
      <c r="R201" s="3"/>
    </row>
    <row r="202" spans="1:19" s="2" customFormat="1" ht="13.2" hidden="1" customHeight="1" x14ac:dyDescent="0.25">
      <c r="L202" s="280"/>
      <c r="M202" s="280"/>
      <c r="N202" s="1"/>
      <c r="R202" s="3"/>
    </row>
    <row r="203" spans="1:19" ht="23.4" hidden="1" customHeight="1" x14ac:dyDescent="0.25"/>
    <row r="204" spans="1:19" ht="23.4" hidden="1" customHeight="1" x14ac:dyDescent="0.25"/>
    <row r="205" spans="1:19" ht="23.4" hidden="1" customHeight="1" x14ac:dyDescent="0.25"/>
    <row r="206" spans="1:19" ht="23.4" hidden="1" customHeight="1" x14ac:dyDescent="0.25"/>
    <row r="207" spans="1:19" ht="23.4" hidden="1" customHeight="1" x14ac:dyDescent="0.25"/>
    <row r="208" spans="1:19" ht="23.4" hidden="1" customHeight="1" x14ac:dyDescent="0.25"/>
    <row r="209" ht="23.4" hidden="1" customHeight="1" x14ac:dyDescent="0.25"/>
    <row r="210" ht="23.4" hidden="1" customHeight="1" x14ac:dyDescent="0.25"/>
    <row r="211" ht="23.4" hidden="1" customHeight="1" x14ac:dyDescent="0.25"/>
    <row r="212" ht="23.4" hidden="1" customHeight="1" x14ac:dyDescent="0.25"/>
    <row r="213" ht="23.4" hidden="1" customHeight="1" x14ac:dyDescent="0.25"/>
    <row r="214" ht="23.4" hidden="1" customHeight="1" x14ac:dyDescent="0.25"/>
    <row r="215" ht="23.4" hidden="1" customHeight="1" x14ac:dyDescent="0.25"/>
    <row r="216" ht="23.4" hidden="1" customHeight="1" x14ac:dyDescent="0.25"/>
    <row r="217" ht="23.4" hidden="1" customHeight="1" x14ac:dyDescent="0.25"/>
    <row r="218" ht="23.4" hidden="1" customHeight="1" x14ac:dyDescent="0.25"/>
    <row r="219" ht="23.4" hidden="1" customHeight="1" x14ac:dyDescent="0.25"/>
    <row r="220" ht="23.4" hidden="1" customHeight="1" x14ac:dyDescent="0.25"/>
    <row r="221" ht="23.4" hidden="1" customHeight="1" x14ac:dyDescent="0.25"/>
    <row r="222" ht="23.4" hidden="1" customHeight="1" x14ac:dyDescent="0.25"/>
    <row r="223" ht="23.4" hidden="1" customHeight="1" x14ac:dyDescent="0.25"/>
    <row r="224" ht="23.4" hidden="1" customHeight="1" x14ac:dyDescent="0.25"/>
    <row r="225" ht="23.4" hidden="1" customHeight="1" x14ac:dyDescent="0.25"/>
    <row r="226" ht="23.4" hidden="1" customHeight="1" x14ac:dyDescent="0.25"/>
    <row r="227" ht="23.4" hidden="1" customHeight="1" x14ac:dyDescent="0.25"/>
    <row r="228" ht="23.4" hidden="1" customHeight="1" x14ac:dyDescent="0.25"/>
    <row r="229" ht="23.4" hidden="1" customHeight="1" x14ac:dyDescent="0.25"/>
    <row r="230" ht="23.4" hidden="1" customHeight="1" x14ac:dyDescent="0.25"/>
    <row r="231" ht="23.4" hidden="1" customHeight="1" x14ac:dyDescent="0.25"/>
    <row r="232" ht="23.4" hidden="1" customHeight="1" x14ac:dyDescent="0.25"/>
    <row r="233" ht="23.4" hidden="1" customHeight="1" x14ac:dyDescent="0.25"/>
    <row r="234" ht="23.4" hidden="1" customHeight="1" x14ac:dyDescent="0.25"/>
    <row r="235" ht="23.4" hidden="1" customHeight="1" x14ac:dyDescent="0.25"/>
    <row r="236" ht="23.4" hidden="1" customHeight="1" x14ac:dyDescent="0.25"/>
    <row r="237" ht="23.4" hidden="1" customHeight="1" x14ac:dyDescent="0.25"/>
    <row r="238" ht="23.4" hidden="1" customHeight="1" x14ac:dyDescent="0.25"/>
    <row r="239" ht="23.4" hidden="1" customHeight="1" x14ac:dyDescent="0.25"/>
    <row r="240" ht="23.4" hidden="1" customHeight="1" x14ac:dyDescent="0.25"/>
    <row r="241" ht="23.4" hidden="1" customHeight="1" x14ac:dyDescent="0.25"/>
    <row r="242" ht="23.4" hidden="1" customHeight="1" x14ac:dyDescent="0.25"/>
    <row r="243" ht="23.4" hidden="1" customHeight="1" x14ac:dyDescent="0.25"/>
    <row r="244" ht="23.4" hidden="1" customHeight="1" x14ac:dyDescent="0.25"/>
    <row r="245" ht="23.4" hidden="1" customHeight="1" x14ac:dyDescent="0.25"/>
    <row r="246" ht="23.4" hidden="1" customHeight="1" x14ac:dyDescent="0.25"/>
    <row r="247" ht="23.4" hidden="1" customHeight="1" x14ac:dyDescent="0.25"/>
    <row r="248" ht="23.4" hidden="1" customHeight="1" x14ac:dyDescent="0.25"/>
    <row r="249" ht="23.4" hidden="1" customHeight="1" x14ac:dyDescent="0.25"/>
    <row r="250" ht="23.4" hidden="1" customHeight="1" x14ac:dyDescent="0.25"/>
    <row r="251" ht="23.4" hidden="1" customHeight="1" x14ac:dyDescent="0.25"/>
    <row r="252" ht="23.4" hidden="1" customHeight="1" x14ac:dyDescent="0.25"/>
    <row r="253" ht="23.4" hidden="1" customHeight="1" x14ac:dyDescent="0.25"/>
    <row r="254" ht="23.4" hidden="1" customHeight="1" x14ac:dyDescent="0.25"/>
    <row r="255" ht="23.4" hidden="1" customHeight="1" x14ac:dyDescent="0.25"/>
    <row r="256" ht="23.4" hidden="1" customHeight="1" x14ac:dyDescent="0.25"/>
    <row r="257" ht="23.4" hidden="1" customHeight="1" x14ac:dyDescent="0.25"/>
    <row r="258" ht="23.4" hidden="1" customHeight="1" x14ac:dyDescent="0.25"/>
    <row r="259" ht="23.4" hidden="1" customHeight="1" x14ac:dyDescent="0.25"/>
    <row r="260" ht="23.4" hidden="1" customHeight="1" x14ac:dyDescent="0.25"/>
    <row r="261" ht="23.4" hidden="1" customHeight="1" x14ac:dyDescent="0.25"/>
    <row r="262" ht="23.4" hidden="1" customHeight="1" x14ac:dyDescent="0.25"/>
    <row r="263" ht="23.4" hidden="1" customHeight="1" x14ac:dyDescent="0.25"/>
    <row r="264" ht="23.4" hidden="1" customHeight="1" x14ac:dyDescent="0.25"/>
    <row r="265" ht="23.4" hidden="1" customHeight="1" x14ac:dyDescent="0.25"/>
    <row r="266" ht="23.4" hidden="1" customHeight="1" x14ac:dyDescent="0.25"/>
    <row r="267" ht="23.4" hidden="1" customHeight="1" x14ac:dyDescent="0.25"/>
    <row r="268" ht="23.4" hidden="1" customHeight="1" x14ac:dyDescent="0.25"/>
    <row r="269" ht="23.4" hidden="1" customHeight="1" x14ac:dyDescent="0.25"/>
    <row r="270" ht="23.4" hidden="1" customHeight="1" x14ac:dyDescent="0.25"/>
    <row r="271" ht="23.4" hidden="1" customHeight="1" x14ac:dyDescent="0.25"/>
    <row r="272" ht="23.4" hidden="1" customHeight="1" x14ac:dyDescent="0.25"/>
    <row r="273" ht="23.4" hidden="1" customHeight="1" x14ac:dyDescent="0.25"/>
    <row r="274" ht="23.4" hidden="1" customHeight="1" x14ac:dyDescent="0.25"/>
    <row r="275" ht="23.4" hidden="1" customHeight="1" x14ac:dyDescent="0.25"/>
    <row r="276" ht="23.4" hidden="1" customHeight="1" x14ac:dyDescent="0.25"/>
    <row r="277" ht="23.4" hidden="1" customHeight="1" x14ac:dyDescent="0.25"/>
    <row r="278" ht="23.4" hidden="1" customHeight="1" x14ac:dyDescent="0.25"/>
    <row r="279" ht="23.4" hidden="1" customHeight="1" x14ac:dyDescent="0.25"/>
    <row r="280" ht="23.4" hidden="1" customHeight="1" x14ac:dyDescent="0.25"/>
    <row r="281" ht="23.4" hidden="1" customHeight="1" x14ac:dyDescent="0.25"/>
    <row r="282" ht="23.4" hidden="1" customHeight="1" x14ac:dyDescent="0.25"/>
    <row r="283" ht="23.4" hidden="1" customHeight="1" x14ac:dyDescent="0.25"/>
    <row r="284" ht="23.4" hidden="1" customHeight="1" x14ac:dyDescent="0.25"/>
    <row r="285" ht="23.4" hidden="1" customHeight="1" x14ac:dyDescent="0.25"/>
    <row r="286" ht="23.4" hidden="1" customHeight="1" x14ac:dyDescent="0.25"/>
    <row r="287" ht="23.4" hidden="1" customHeight="1" x14ac:dyDescent="0.25"/>
    <row r="288" ht="23.4" hidden="1" customHeight="1" x14ac:dyDescent="0.25"/>
    <row r="289" ht="23.4" hidden="1" customHeight="1" x14ac:dyDescent="0.25"/>
    <row r="290" ht="23.4" hidden="1" customHeight="1" x14ac:dyDescent="0.25"/>
    <row r="291" ht="23.4" hidden="1" customHeight="1" x14ac:dyDescent="0.25"/>
    <row r="292" ht="23.4" hidden="1" customHeight="1" x14ac:dyDescent="0.25"/>
    <row r="293" ht="23.4" hidden="1" customHeight="1" x14ac:dyDescent="0.25"/>
    <row r="294" ht="23.4" hidden="1" customHeight="1" x14ac:dyDescent="0.25"/>
    <row r="295" ht="23.4" hidden="1" customHeight="1" x14ac:dyDescent="0.25"/>
    <row r="296" ht="23.4" hidden="1" customHeight="1" x14ac:dyDescent="0.25"/>
    <row r="297" ht="23.4" hidden="1" customHeight="1" x14ac:dyDescent="0.25"/>
    <row r="298" ht="23.4" hidden="1" customHeight="1" x14ac:dyDescent="0.25"/>
    <row r="299" ht="23.4" hidden="1" customHeight="1" x14ac:dyDescent="0.25"/>
    <row r="300" ht="23.4" hidden="1" customHeight="1" x14ac:dyDescent="0.25"/>
    <row r="301" ht="23.4" hidden="1" customHeight="1" x14ac:dyDescent="0.25"/>
    <row r="302" ht="23.4" hidden="1" customHeight="1" x14ac:dyDescent="0.25"/>
    <row r="303" ht="23.4" hidden="1" customHeight="1" x14ac:dyDescent="0.25"/>
    <row r="304" ht="23.4" hidden="1" customHeight="1" x14ac:dyDescent="0.25"/>
    <row r="305" ht="23.4" hidden="1" customHeight="1" x14ac:dyDescent="0.25"/>
    <row r="306" ht="23.4" hidden="1" customHeight="1" x14ac:dyDescent="0.25"/>
    <row r="307" ht="23.4" hidden="1" customHeight="1" x14ac:dyDescent="0.25"/>
    <row r="308" ht="23.4" hidden="1" customHeight="1" x14ac:dyDescent="0.25"/>
    <row r="309" ht="23.4" hidden="1" customHeight="1" x14ac:dyDescent="0.25"/>
    <row r="310" ht="23.4" hidden="1" customHeight="1" x14ac:dyDescent="0.25"/>
    <row r="311" ht="23.4" hidden="1" customHeight="1" x14ac:dyDescent="0.25"/>
    <row r="312" ht="23.4" hidden="1" customHeight="1" x14ac:dyDescent="0.25"/>
    <row r="313" ht="23.4" hidden="1" customHeight="1" x14ac:dyDescent="0.25"/>
    <row r="314" ht="23.4" hidden="1" customHeight="1" x14ac:dyDescent="0.25"/>
    <row r="315" ht="23.4" hidden="1" customHeight="1" x14ac:dyDescent="0.25"/>
    <row r="316" ht="23.4" hidden="1" customHeight="1" x14ac:dyDescent="0.25"/>
    <row r="317" ht="23.4" hidden="1" customHeight="1" x14ac:dyDescent="0.25"/>
    <row r="318" ht="23.4" hidden="1" customHeight="1" x14ac:dyDescent="0.25"/>
    <row r="319" ht="23.4" hidden="1" customHeight="1" x14ac:dyDescent="0.25"/>
    <row r="320" ht="23.4" hidden="1" customHeight="1" x14ac:dyDescent="0.25"/>
    <row r="321" ht="23.4" hidden="1" customHeight="1" x14ac:dyDescent="0.25"/>
    <row r="322" ht="23.4" hidden="1" customHeight="1" x14ac:dyDescent="0.25"/>
    <row r="323" ht="23.4" hidden="1" customHeight="1" x14ac:dyDescent="0.25"/>
    <row r="324" ht="23.4" hidden="1" customHeight="1" x14ac:dyDescent="0.25"/>
    <row r="325" ht="23.4" hidden="1" customHeight="1" x14ac:dyDescent="0.25"/>
    <row r="326" ht="23.4" hidden="1" customHeight="1" x14ac:dyDescent="0.25"/>
    <row r="327" ht="23.4" hidden="1" customHeight="1" x14ac:dyDescent="0.25"/>
    <row r="328" ht="23.4" hidden="1" customHeight="1" x14ac:dyDescent="0.25"/>
    <row r="329" ht="23.4" hidden="1" customHeight="1" x14ac:dyDescent="0.25"/>
    <row r="330" ht="23.4" hidden="1" customHeight="1" x14ac:dyDescent="0.25"/>
    <row r="331" ht="23.4" hidden="1" customHeight="1" x14ac:dyDescent="0.25"/>
    <row r="332" ht="23.4" hidden="1" customHeight="1" x14ac:dyDescent="0.25"/>
    <row r="333" ht="23.4" hidden="1" customHeight="1" x14ac:dyDescent="0.25"/>
    <row r="334" ht="23.4" hidden="1" customHeight="1" x14ac:dyDescent="0.25"/>
    <row r="335" ht="23.4" hidden="1" customHeight="1" x14ac:dyDescent="0.25"/>
    <row r="336" ht="23.4" hidden="1" customHeight="1" x14ac:dyDescent="0.25"/>
    <row r="337" ht="23.4" hidden="1" customHeight="1" x14ac:dyDescent="0.25"/>
    <row r="338" ht="23.4" hidden="1" customHeight="1" x14ac:dyDescent="0.25"/>
    <row r="339" ht="23.4" hidden="1" customHeight="1" x14ac:dyDescent="0.25"/>
    <row r="340" ht="23.4" hidden="1" customHeight="1" x14ac:dyDescent="0.25"/>
    <row r="341" ht="23.4" hidden="1" customHeight="1" x14ac:dyDescent="0.25"/>
    <row r="342" ht="23.4" hidden="1" customHeight="1" x14ac:dyDescent="0.25"/>
    <row r="343" ht="23.4" hidden="1" customHeight="1" x14ac:dyDescent="0.25"/>
    <row r="344" ht="23.4" hidden="1" customHeight="1" x14ac:dyDescent="0.25"/>
    <row r="345" ht="23.4" hidden="1" customHeight="1" x14ac:dyDescent="0.25"/>
    <row r="346" ht="23.4" hidden="1" customHeight="1" x14ac:dyDescent="0.25"/>
    <row r="347" ht="23.4" hidden="1" customHeight="1" x14ac:dyDescent="0.25"/>
    <row r="348" ht="23.4" hidden="1" customHeight="1" x14ac:dyDescent="0.25"/>
    <row r="349" ht="23.4" hidden="1" customHeight="1" x14ac:dyDescent="0.25"/>
    <row r="350" ht="23.4" hidden="1" customHeight="1" x14ac:dyDescent="0.25"/>
    <row r="351" ht="23.4" hidden="1" customHeight="1" x14ac:dyDescent="0.25"/>
    <row r="352" ht="23.4" hidden="1" customHeight="1" x14ac:dyDescent="0.25"/>
    <row r="353" ht="23.4" hidden="1" customHeight="1" x14ac:dyDescent="0.25"/>
    <row r="354" ht="23.4" hidden="1" customHeight="1" x14ac:dyDescent="0.25"/>
    <row r="355" ht="23.4" hidden="1" customHeight="1" x14ac:dyDescent="0.25"/>
    <row r="356" ht="23.4" hidden="1" customHeight="1" x14ac:dyDescent="0.25"/>
    <row r="357" ht="23.4" hidden="1" customHeight="1" x14ac:dyDescent="0.25"/>
    <row r="358" ht="23.4" hidden="1" customHeight="1" x14ac:dyDescent="0.25"/>
    <row r="359" ht="23.4" hidden="1" customHeight="1" x14ac:dyDescent="0.25"/>
    <row r="360" ht="23.4" hidden="1" customHeight="1" x14ac:dyDescent="0.25"/>
    <row r="361" ht="23.4" hidden="1" customHeight="1" x14ac:dyDescent="0.25"/>
    <row r="362" ht="23.4" hidden="1" customHeight="1" x14ac:dyDescent="0.25"/>
    <row r="363" ht="23.4" hidden="1" customHeight="1" x14ac:dyDescent="0.25"/>
    <row r="364" ht="23.4" hidden="1" customHeight="1" x14ac:dyDescent="0.25"/>
    <row r="365" ht="23.4" hidden="1" customHeight="1" x14ac:dyDescent="0.25"/>
    <row r="366" ht="23.4" hidden="1" customHeight="1" x14ac:dyDescent="0.25"/>
    <row r="367" ht="23.4" hidden="1" customHeight="1" x14ac:dyDescent="0.25"/>
    <row r="368" ht="23.4" hidden="1" customHeight="1" x14ac:dyDescent="0.25"/>
    <row r="369" ht="23.4" hidden="1" customHeight="1" x14ac:dyDescent="0.25"/>
    <row r="370" ht="23.4" hidden="1" customHeight="1" x14ac:dyDescent="0.25"/>
    <row r="371" ht="23.4" hidden="1" customHeight="1" x14ac:dyDescent="0.25"/>
    <row r="372" ht="23.4" hidden="1" customHeight="1" x14ac:dyDescent="0.25"/>
    <row r="373" ht="23.4" hidden="1" customHeight="1" x14ac:dyDescent="0.25"/>
    <row r="374" ht="23.4" hidden="1" customHeight="1" x14ac:dyDescent="0.25"/>
    <row r="375" ht="23.4" hidden="1" customHeight="1" x14ac:dyDescent="0.25"/>
    <row r="376" ht="23.4" hidden="1" customHeight="1" x14ac:dyDescent="0.25"/>
    <row r="377" ht="23.4" hidden="1" customHeight="1" x14ac:dyDescent="0.25"/>
    <row r="378" ht="23.4" hidden="1" customHeight="1" x14ac:dyDescent="0.25"/>
    <row r="379" ht="23.4" hidden="1" customHeight="1" x14ac:dyDescent="0.25"/>
    <row r="380" ht="23.4" hidden="1" customHeight="1" x14ac:dyDescent="0.25"/>
    <row r="381" ht="23.4" hidden="1" customHeight="1" x14ac:dyDescent="0.25"/>
    <row r="382" ht="23.4" hidden="1" customHeight="1" x14ac:dyDescent="0.25"/>
    <row r="383" ht="23.4" hidden="1" customHeight="1" x14ac:dyDescent="0.25"/>
    <row r="384" ht="23.4" hidden="1" customHeight="1" x14ac:dyDescent="0.25"/>
    <row r="385" ht="23.4" hidden="1" customHeight="1" x14ac:dyDescent="0.25"/>
    <row r="386" ht="23.4" hidden="1" customHeight="1" x14ac:dyDescent="0.25"/>
    <row r="387" ht="23.4" hidden="1" customHeight="1" x14ac:dyDescent="0.25"/>
    <row r="388" ht="23.4" hidden="1" customHeight="1" x14ac:dyDescent="0.25"/>
    <row r="389" ht="23.4" hidden="1" customHeight="1" x14ac:dyDescent="0.25"/>
    <row r="390" ht="23.4" hidden="1" customHeight="1" x14ac:dyDescent="0.25"/>
    <row r="391" ht="23.4" hidden="1" customHeight="1" x14ac:dyDescent="0.25"/>
    <row r="392" ht="23.4" hidden="1" customHeight="1" x14ac:dyDescent="0.25"/>
    <row r="393" ht="23.4" hidden="1" customHeight="1" x14ac:dyDescent="0.25"/>
    <row r="394" ht="23.4" hidden="1" customHeight="1" x14ac:dyDescent="0.25"/>
    <row r="395" ht="23.4" hidden="1" customHeight="1" x14ac:dyDescent="0.25"/>
    <row r="396" ht="23.4" hidden="1" customHeight="1" x14ac:dyDescent="0.25"/>
    <row r="397" ht="23.4" hidden="1" customHeight="1" x14ac:dyDescent="0.25"/>
    <row r="398" ht="23.4" hidden="1" customHeight="1" x14ac:dyDescent="0.25"/>
    <row r="399" ht="23.4" hidden="1" customHeight="1" x14ac:dyDescent="0.25"/>
    <row r="400" ht="23.4" hidden="1" customHeight="1" x14ac:dyDescent="0.25"/>
    <row r="401" ht="23.4" hidden="1" customHeight="1" x14ac:dyDescent="0.25"/>
    <row r="402" ht="23.4" hidden="1" customHeight="1" x14ac:dyDescent="0.25"/>
    <row r="403" ht="23.4" hidden="1" customHeight="1" x14ac:dyDescent="0.25"/>
    <row r="404" ht="23.4" hidden="1" customHeight="1" x14ac:dyDescent="0.25"/>
    <row r="405" ht="23.4" hidden="1" customHeight="1" x14ac:dyDescent="0.25"/>
    <row r="406" ht="23.4" hidden="1" customHeight="1" x14ac:dyDescent="0.25"/>
    <row r="407" ht="23.4" hidden="1" customHeight="1" x14ac:dyDescent="0.25"/>
    <row r="408" ht="23.4" hidden="1" customHeight="1" x14ac:dyDescent="0.25"/>
    <row r="409" ht="23.4" hidden="1" customHeight="1" x14ac:dyDescent="0.25"/>
    <row r="410" ht="23.4" hidden="1" customHeight="1" x14ac:dyDescent="0.25"/>
    <row r="411" ht="23.4" hidden="1" customHeight="1" x14ac:dyDescent="0.25"/>
    <row r="412" ht="23.4" hidden="1" customHeight="1" x14ac:dyDescent="0.25"/>
    <row r="413" ht="23.4" hidden="1" customHeight="1" x14ac:dyDescent="0.25"/>
    <row r="414" ht="23.4" hidden="1" customHeight="1" x14ac:dyDescent="0.25"/>
    <row r="415" ht="23.4" hidden="1" customHeight="1" x14ac:dyDescent="0.25"/>
    <row r="416" ht="23.4" hidden="1" customHeight="1" x14ac:dyDescent="0.25"/>
    <row r="417" ht="23.4" hidden="1" customHeight="1" x14ac:dyDescent="0.25"/>
    <row r="418" ht="23.4" hidden="1" customHeight="1" x14ac:dyDescent="0.25"/>
    <row r="419" ht="23.4" hidden="1" customHeight="1" x14ac:dyDescent="0.25"/>
    <row r="420" ht="23.4" hidden="1" customHeight="1" x14ac:dyDescent="0.25"/>
    <row r="421" ht="23.4" hidden="1" customHeight="1" x14ac:dyDescent="0.25"/>
    <row r="422" ht="23.4" hidden="1" customHeight="1" x14ac:dyDescent="0.25"/>
    <row r="423" ht="23.4" hidden="1" customHeight="1" x14ac:dyDescent="0.25"/>
    <row r="424" ht="23.4" hidden="1" customHeight="1" x14ac:dyDescent="0.25"/>
    <row r="425" ht="23.4" hidden="1" customHeight="1" x14ac:dyDescent="0.25"/>
    <row r="426" ht="23.4" hidden="1" customHeight="1" x14ac:dyDescent="0.25"/>
    <row r="427" ht="23.4" hidden="1" customHeight="1" x14ac:dyDescent="0.25"/>
    <row r="428" ht="23.4" hidden="1" customHeight="1" x14ac:dyDescent="0.25"/>
    <row r="429" ht="23.4" hidden="1" customHeight="1" x14ac:dyDescent="0.25"/>
    <row r="430" ht="23.4" hidden="1" customHeight="1" x14ac:dyDescent="0.25"/>
    <row r="431" ht="23.4" hidden="1" customHeight="1" x14ac:dyDescent="0.25"/>
    <row r="432" ht="23.4" hidden="1" customHeight="1" x14ac:dyDescent="0.25"/>
    <row r="433" ht="23.4" hidden="1" customHeight="1" x14ac:dyDescent="0.25"/>
    <row r="434" ht="23.4" hidden="1" customHeight="1" x14ac:dyDescent="0.25"/>
    <row r="435" ht="23.4" hidden="1" customHeight="1" x14ac:dyDescent="0.25"/>
    <row r="436" ht="23.4" hidden="1" customHeight="1" x14ac:dyDescent="0.25"/>
    <row r="437" ht="23.4" hidden="1" customHeight="1" x14ac:dyDescent="0.25"/>
    <row r="438" ht="23.4" hidden="1" customHeight="1" x14ac:dyDescent="0.25"/>
    <row r="439" ht="23.4" hidden="1" customHeight="1" x14ac:dyDescent="0.25"/>
    <row r="440" ht="23.4" hidden="1" customHeight="1" x14ac:dyDescent="0.25"/>
    <row r="441" ht="23.4" hidden="1" customHeight="1" x14ac:dyDescent="0.25"/>
    <row r="442" ht="23.4" hidden="1" customHeight="1" x14ac:dyDescent="0.25"/>
    <row r="443" ht="23.4" hidden="1" customHeight="1" x14ac:dyDescent="0.25"/>
    <row r="444" ht="23.4" hidden="1" customHeight="1" x14ac:dyDescent="0.25"/>
    <row r="445" ht="23.4" hidden="1" customHeight="1" x14ac:dyDescent="0.25"/>
    <row r="446" ht="23.4" hidden="1" customHeight="1" x14ac:dyDescent="0.25"/>
    <row r="447" ht="23.4" hidden="1" customHeight="1" x14ac:dyDescent="0.25"/>
    <row r="448" ht="23.4" hidden="1" customHeight="1" x14ac:dyDescent="0.25"/>
    <row r="449" ht="23.4" hidden="1" customHeight="1" x14ac:dyDescent="0.25"/>
    <row r="450" ht="23.4" hidden="1" customHeight="1" x14ac:dyDescent="0.25"/>
    <row r="451" ht="23.4" hidden="1" customHeight="1" x14ac:dyDescent="0.25"/>
    <row r="452" ht="23.4" hidden="1" customHeight="1" x14ac:dyDescent="0.25"/>
    <row r="453" ht="23.4" hidden="1" customHeight="1" x14ac:dyDescent="0.25"/>
  </sheetData>
  <sheetProtection password="EFE9" sheet="1" objects="1" scenarios="1"/>
  <mergeCells count="252">
    <mergeCell ref="A200:K200"/>
    <mergeCell ref="A1:B3"/>
    <mergeCell ref="C1:K3"/>
    <mergeCell ref="L1:M1"/>
    <mergeCell ref="C5:F5"/>
    <mergeCell ref="H6:J6"/>
    <mergeCell ref="A8:C8"/>
    <mergeCell ref="D8:K8"/>
    <mergeCell ref="A165:B165"/>
    <mergeCell ref="C165:D165"/>
    <mergeCell ref="F20:K20"/>
    <mergeCell ref="L20:M20"/>
    <mergeCell ref="A21:F21"/>
    <mergeCell ref="L21:M21"/>
    <mergeCell ref="A23:H23"/>
    <mergeCell ref="L23:M23"/>
    <mergeCell ref="J36:K36"/>
    <mergeCell ref="A37:C37"/>
    <mergeCell ref="D37:E37"/>
    <mergeCell ref="F37:G37"/>
    <mergeCell ref="H37:I37"/>
    <mergeCell ref="J37:K37"/>
    <mergeCell ref="A38:C38"/>
    <mergeCell ref="D38:E38"/>
    <mergeCell ref="P18:R18"/>
    <mergeCell ref="A19:B19"/>
    <mergeCell ref="C19:E19"/>
    <mergeCell ref="F19:H19"/>
    <mergeCell ref="P19:R19"/>
    <mergeCell ref="B10:K10"/>
    <mergeCell ref="L10:M10"/>
    <mergeCell ref="A12:K12"/>
    <mergeCell ref="A15:E15"/>
    <mergeCell ref="F15:K15"/>
    <mergeCell ref="L15:M15"/>
    <mergeCell ref="A17:E17"/>
    <mergeCell ref="F17:K17"/>
    <mergeCell ref="L17:M17"/>
    <mergeCell ref="P24:R24"/>
    <mergeCell ref="A30:K30"/>
    <mergeCell ref="A31:K31"/>
    <mergeCell ref="A33:K33"/>
    <mergeCell ref="A35:C36"/>
    <mergeCell ref="D35:G35"/>
    <mergeCell ref="H35:K35"/>
    <mergeCell ref="D36:E36"/>
    <mergeCell ref="F36:G36"/>
    <mergeCell ref="H36:I36"/>
    <mergeCell ref="L25:M25"/>
    <mergeCell ref="L27:M27"/>
    <mergeCell ref="F38:G38"/>
    <mergeCell ref="H38:I38"/>
    <mergeCell ref="J38:K38"/>
    <mergeCell ref="A39:C39"/>
    <mergeCell ref="D39:E39"/>
    <mergeCell ref="F39:G39"/>
    <mergeCell ref="H39:I39"/>
    <mergeCell ref="J39:K39"/>
    <mergeCell ref="A42:C42"/>
    <mergeCell ref="D42:E42"/>
    <mergeCell ref="F42:G42"/>
    <mergeCell ref="H42:I42"/>
    <mergeCell ref="J42:K42"/>
    <mergeCell ref="L42:M42"/>
    <mergeCell ref="A40:C40"/>
    <mergeCell ref="D40:E40"/>
    <mergeCell ref="F40:G40"/>
    <mergeCell ref="H40:I40"/>
    <mergeCell ref="J40:K40"/>
    <mergeCell ref="A41:C41"/>
    <mergeCell ref="D41:E41"/>
    <mergeCell ref="F41:G41"/>
    <mergeCell ref="H41:I41"/>
    <mergeCell ref="J41:K41"/>
    <mergeCell ref="A46:K46"/>
    <mergeCell ref="A47:K47"/>
    <mergeCell ref="D49:G49"/>
    <mergeCell ref="H49:K49"/>
    <mergeCell ref="L52:M52"/>
    <mergeCell ref="L53:M53"/>
    <mergeCell ref="A43:C43"/>
    <mergeCell ref="D43:E43"/>
    <mergeCell ref="F43:G43"/>
    <mergeCell ref="H43:I43"/>
    <mergeCell ref="J43:K43"/>
    <mergeCell ref="L43:M43"/>
    <mergeCell ref="N64:S64"/>
    <mergeCell ref="L65:M65"/>
    <mergeCell ref="N65:P65"/>
    <mergeCell ref="L54:M54"/>
    <mergeCell ref="L55:M55"/>
    <mergeCell ref="L56:M56"/>
    <mergeCell ref="A59:K59"/>
    <mergeCell ref="A60:K60"/>
    <mergeCell ref="A63:G63"/>
    <mergeCell ref="H63:I63"/>
    <mergeCell ref="J63:K63"/>
    <mergeCell ref="A66:G67"/>
    <mergeCell ref="H66:I67"/>
    <mergeCell ref="J66:K67"/>
    <mergeCell ref="L66:M66"/>
    <mergeCell ref="L67:M67"/>
    <mergeCell ref="A68:G68"/>
    <mergeCell ref="H68:I68"/>
    <mergeCell ref="J68:K68"/>
    <mergeCell ref="A64:G65"/>
    <mergeCell ref="H64:I65"/>
    <mergeCell ref="J64:K65"/>
    <mergeCell ref="L64:M64"/>
    <mergeCell ref="Y71:AA71"/>
    <mergeCell ref="A72:K72"/>
    <mergeCell ref="A73:B73"/>
    <mergeCell ref="C73:K73"/>
    <mergeCell ref="F74:G74"/>
    <mergeCell ref="H74:I74"/>
    <mergeCell ref="J74:K74"/>
    <mergeCell ref="A69:K69"/>
    <mergeCell ref="A71:K71"/>
    <mergeCell ref="N71:O72"/>
    <mergeCell ref="P71:R71"/>
    <mergeCell ref="S71:U71"/>
    <mergeCell ref="V71:X71"/>
    <mergeCell ref="A80:E80"/>
    <mergeCell ref="A81:E81"/>
    <mergeCell ref="L81:M81"/>
    <mergeCell ref="A82:E82"/>
    <mergeCell ref="L82:M82"/>
    <mergeCell ref="A84:E84"/>
    <mergeCell ref="L84:M84"/>
    <mergeCell ref="A76:E76"/>
    <mergeCell ref="A77:E77"/>
    <mergeCell ref="L77:M77"/>
    <mergeCell ref="A78:E78"/>
    <mergeCell ref="L78:M78"/>
    <mergeCell ref="A79:E79"/>
    <mergeCell ref="A89:E89"/>
    <mergeCell ref="A91:E91"/>
    <mergeCell ref="A92:E92"/>
    <mergeCell ref="A93:E93"/>
    <mergeCell ref="A95:K95"/>
    <mergeCell ref="A96:K96"/>
    <mergeCell ref="A85:E85"/>
    <mergeCell ref="L85:M85"/>
    <mergeCell ref="A86:E86"/>
    <mergeCell ref="L86:M86"/>
    <mergeCell ref="A87:E87"/>
    <mergeCell ref="A88:E88"/>
    <mergeCell ref="L109:M109"/>
    <mergeCell ref="A111:K111"/>
    <mergeCell ref="B113:G113"/>
    <mergeCell ref="A97:K97"/>
    <mergeCell ref="A98:K98"/>
    <mergeCell ref="A99:K99"/>
    <mergeCell ref="A100:K100"/>
    <mergeCell ref="A101:K101"/>
    <mergeCell ref="A102:K102"/>
    <mergeCell ref="B114:G114"/>
    <mergeCell ref="B115:G115"/>
    <mergeCell ref="B116:G116"/>
    <mergeCell ref="B117:G117"/>
    <mergeCell ref="B118:G118"/>
    <mergeCell ref="B119:G119"/>
    <mergeCell ref="A105:K105"/>
    <mergeCell ref="A106:K106"/>
    <mergeCell ref="A109:G109"/>
    <mergeCell ref="B126:G126"/>
    <mergeCell ref="B127:G127"/>
    <mergeCell ref="B128:G128"/>
    <mergeCell ref="B129:G129"/>
    <mergeCell ref="B130:G130"/>
    <mergeCell ref="B131:G131"/>
    <mergeCell ref="B120:G120"/>
    <mergeCell ref="B121:G121"/>
    <mergeCell ref="B122:G122"/>
    <mergeCell ref="B123:G123"/>
    <mergeCell ref="B124:G124"/>
    <mergeCell ref="B125:G125"/>
    <mergeCell ref="B140:C140"/>
    <mergeCell ref="D140:G140"/>
    <mergeCell ref="A144:K144"/>
    <mergeCell ref="B146:G146"/>
    <mergeCell ref="B147:G147"/>
    <mergeCell ref="B148:G148"/>
    <mergeCell ref="B132:G132"/>
    <mergeCell ref="A136:K136"/>
    <mergeCell ref="D137:G137"/>
    <mergeCell ref="B138:C138"/>
    <mergeCell ref="D138:G138"/>
    <mergeCell ref="B139:C139"/>
    <mergeCell ref="D139:G139"/>
    <mergeCell ref="B149:G149"/>
    <mergeCell ref="A152:G152"/>
    <mergeCell ref="A153:K153"/>
    <mergeCell ref="A154:A155"/>
    <mergeCell ref="E154:E155"/>
    <mergeCell ref="F154:J154"/>
    <mergeCell ref="K154:K155"/>
    <mergeCell ref="G155:H155"/>
    <mergeCell ref="I155:J155"/>
    <mergeCell ref="A158:D158"/>
    <mergeCell ref="G158:H158"/>
    <mergeCell ref="I158:J158"/>
    <mergeCell ref="A159:D159"/>
    <mergeCell ref="G159:H159"/>
    <mergeCell ref="I159:J159"/>
    <mergeCell ref="A156:D156"/>
    <mergeCell ref="G156:H156"/>
    <mergeCell ref="I156:J156"/>
    <mergeCell ref="A157:D157"/>
    <mergeCell ref="G157:H157"/>
    <mergeCell ref="I157:J157"/>
    <mergeCell ref="A162:D162"/>
    <mergeCell ref="G162:H162"/>
    <mergeCell ref="I162:J162"/>
    <mergeCell ref="A163:D163"/>
    <mergeCell ref="G163:H163"/>
    <mergeCell ref="I163:J163"/>
    <mergeCell ref="A160:D160"/>
    <mergeCell ref="G160:H160"/>
    <mergeCell ref="I160:J160"/>
    <mergeCell ref="A161:D161"/>
    <mergeCell ref="G161:H161"/>
    <mergeCell ref="I161:J161"/>
    <mergeCell ref="A167:K167"/>
    <mergeCell ref="A168:K168"/>
    <mergeCell ref="A169:K169"/>
    <mergeCell ref="A170:J170"/>
    <mergeCell ref="A173:K173"/>
    <mergeCell ref="E175:F175"/>
    <mergeCell ref="G175:H175"/>
    <mergeCell ref="I175:K175"/>
    <mergeCell ref="A164:D164"/>
    <mergeCell ref="G164:H164"/>
    <mergeCell ref="I164:J164"/>
    <mergeCell ref="G165:H165"/>
    <mergeCell ref="I165:J165"/>
    <mergeCell ref="A186:K186"/>
    <mergeCell ref="A197:K197"/>
    <mergeCell ref="A179:K179"/>
    <mergeCell ref="L180:M180"/>
    <mergeCell ref="A181:K181"/>
    <mergeCell ref="L182:M182"/>
    <mergeCell ref="H183:J183"/>
    <mergeCell ref="K183:L183"/>
    <mergeCell ref="A176:D176"/>
    <mergeCell ref="E176:F176"/>
    <mergeCell ref="G176:H176"/>
    <mergeCell ref="I176:K176"/>
    <mergeCell ref="A177:D177"/>
    <mergeCell ref="E177:F177"/>
    <mergeCell ref="G177:H177"/>
    <mergeCell ref="I177:K177"/>
  </mergeCells>
  <conditionalFormatting sqref="H27 B27:C27">
    <cfRule type="expression" dxfId="7" priority="8">
      <formula>$N$21="1"</formula>
    </cfRule>
  </conditionalFormatting>
  <conditionalFormatting sqref="B25 H25">
    <cfRule type="expression" dxfId="6" priority="7" stopIfTrue="1">
      <formula>$N$21="1"</formula>
    </cfRule>
  </conditionalFormatting>
  <conditionalFormatting sqref="G183">
    <cfRule type="expression" dxfId="5" priority="6">
      <formula>$N$180="1"</formula>
    </cfRule>
  </conditionalFormatting>
  <conditionalFormatting sqref="H183:J183">
    <cfRule type="expression" dxfId="4" priority="4">
      <formula>$O$180="1"</formula>
    </cfRule>
    <cfRule type="expression" dxfId="3" priority="5">
      <formula>$N$180="1"</formula>
    </cfRule>
  </conditionalFormatting>
  <conditionalFormatting sqref="F183">
    <cfRule type="expression" dxfId="2" priority="2">
      <formula>$P$180="1"</formula>
    </cfRule>
    <cfRule type="expression" dxfId="1" priority="3">
      <formula>$N$180="1"</formula>
    </cfRule>
  </conditionalFormatting>
  <conditionalFormatting sqref="J182">
    <cfRule type="expression" dxfId="0" priority="1">
      <formula>$P$182=1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11" orientation="portrait" r:id="rId1"/>
  <rowBreaks count="3" manualBreakCount="3">
    <brk id="57" max="10" man="1"/>
    <brk id="104" max="10" man="1"/>
    <brk id="150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289560</xdr:colOff>
                    <xdr:row>19</xdr:row>
                    <xdr:rowOff>213360</xdr:rowOff>
                  </from>
                  <to>
                    <xdr:col>8</xdr:col>
                    <xdr:colOff>594360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251460</xdr:colOff>
                    <xdr:row>20</xdr:row>
                    <xdr:rowOff>0</xdr:rowOff>
                  </from>
                  <to>
                    <xdr:col>10</xdr:col>
                    <xdr:colOff>556260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441960</xdr:colOff>
                    <xdr:row>23</xdr:row>
                    <xdr:rowOff>266700</xdr:rowOff>
                  </from>
                  <to>
                    <xdr:col>4</xdr:col>
                    <xdr:colOff>594360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419100</xdr:colOff>
                    <xdr:row>25</xdr:row>
                    <xdr:rowOff>213360</xdr:rowOff>
                  </from>
                  <to>
                    <xdr:col>4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784860</xdr:colOff>
                    <xdr:row>23</xdr:row>
                    <xdr:rowOff>251460</xdr:rowOff>
                  </from>
                  <to>
                    <xdr:col>11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8</xdr:col>
                    <xdr:colOff>7620</xdr:colOff>
                    <xdr:row>26</xdr:row>
                    <xdr:rowOff>7620</xdr:rowOff>
                  </from>
                  <to>
                    <xdr:col>11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99060</xdr:colOff>
                    <xdr:row>108</xdr:row>
                    <xdr:rowOff>114300</xdr:rowOff>
                  </from>
                  <to>
                    <xdr:col>8</xdr:col>
                    <xdr:colOff>411480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30480</xdr:colOff>
                    <xdr:row>108</xdr:row>
                    <xdr:rowOff>114300</xdr:rowOff>
                  </from>
                  <to>
                    <xdr:col>10</xdr:col>
                    <xdr:colOff>388620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155</xdr:row>
                    <xdr:rowOff>45720</xdr:rowOff>
                  </from>
                  <to>
                    <xdr:col>4</xdr:col>
                    <xdr:colOff>556260</xdr:colOff>
                    <xdr:row>155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190500</xdr:colOff>
                    <xdr:row>155</xdr:row>
                    <xdr:rowOff>45720</xdr:rowOff>
                  </from>
                  <to>
                    <xdr:col>5</xdr:col>
                    <xdr:colOff>556260</xdr:colOff>
                    <xdr:row>155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190500</xdr:colOff>
                    <xdr:row>155</xdr:row>
                    <xdr:rowOff>45720</xdr:rowOff>
                  </from>
                  <to>
                    <xdr:col>6</xdr:col>
                    <xdr:colOff>556260</xdr:colOff>
                    <xdr:row>155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190500</xdr:colOff>
                    <xdr:row>155</xdr:row>
                    <xdr:rowOff>45720</xdr:rowOff>
                  </from>
                  <to>
                    <xdr:col>8</xdr:col>
                    <xdr:colOff>556260</xdr:colOff>
                    <xdr:row>155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156</xdr:row>
                    <xdr:rowOff>45720</xdr:rowOff>
                  </from>
                  <to>
                    <xdr:col>4</xdr:col>
                    <xdr:colOff>556260</xdr:colOff>
                    <xdr:row>156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190500</xdr:colOff>
                    <xdr:row>156</xdr:row>
                    <xdr:rowOff>45720</xdr:rowOff>
                  </from>
                  <to>
                    <xdr:col>5</xdr:col>
                    <xdr:colOff>556260</xdr:colOff>
                    <xdr:row>156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190500</xdr:colOff>
                    <xdr:row>156</xdr:row>
                    <xdr:rowOff>45720</xdr:rowOff>
                  </from>
                  <to>
                    <xdr:col>6</xdr:col>
                    <xdr:colOff>556260</xdr:colOff>
                    <xdr:row>156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190500</xdr:colOff>
                    <xdr:row>156</xdr:row>
                    <xdr:rowOff>45720</xdr:rowOff>
                  </from>
                  <to>
                    <xdr:col>8</xdr:col>
                    <xdr:colOff>556260</xdr:colOff>
                    <xdr:row>156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190500</xdr:colOff>
                    <xdr:row>157</xdr:row>
                    <xdr:rowOff>45720</xdr:rowOff>
                  </from>
                  <to>
                    <xdr:col>4</xdr:col>
                    <xdr:colOff>556260</xdr:colOff>
                    <xdr:row>157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190500</xdr:colOff>
                    <xdr:row>158</xdr:row>
                    <xdr:rowOff>45720</xdr:rowOff>
                  </from>
                  <to>
                    <xdr:col>4</xdr:col>
                    <xdr:colOff>556260</xdr:colOff>
                    <xdr:row>158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190500</xdr:colOff>
                    <xdr:row>159</xdr:row>
                    <xdr:rowOff>45720</xdr:rowOff>
                  </from>
                  <to>
                    <xdr:col>4</xdr:col>
                    <xdr:colOff>556260</xdr:colOff>
                    <xdr:row>159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190500</xdr:colOff>
                    <xdr:row>160</xdr:row>
                    <xdr:rowOff>45720</xdr:rowOff>
                  </from>
                  <to>
                    <xdr:col>4</xdr:col>
                    <xdr:colOff>556260</xdr:colOff>
                    <xdr:row>160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190500</xdr:colOff>
                    <xdr:row>161</xdr:row>
                    <xdr:rowOff>45720</xdr:rowOff>
                  </from>
                  <to>
                    <xdr:col>4</xdr:col>
                    <xdr:colOff>556260</xdr:colOff>
                    <xdr:row>161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190500</xdr:colOff>
                    <xdr:row>162</xdr:row>
                    <xdr:rowOff>45720</xdr:rowOff>
                  </from>
                  <to>
                    <xdr:col>4</xdr:col>
                    <xdr:colOff>556260</xdr:colOff>
                    <xdr:row>162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163</xdr:row>
                    <xdr:rowOff>45720</xdr:rowOff>
                  </from>
                  <to>
                    <xdr:col>4</xdr:col>
                    <xdr:colOff>556260</xdr:colOff>
                    <xdr:row>163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164</xdr:row>
                    <xdr:rowOff>45720</xdr:rowOff>
                  </from>
                  <to>
                    <xdr:col>4</xdr:col>
                    <xdr:colOff>556260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190500</xdr:colOff>
                    <xdr:row>157</xdr:row>
                    <xdr:rowOff>45720</xdr:rowOff>
                  </from>
                  <to>
                    <xdr:col>5</xdr:col>
                    <xdr:colOff>556260</xdr:colOff>
                    <xdr:row>157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190500</xdr:colOff>
                    <xdr:row>158</xdr:row>
                    <xdr:rowOff>45720</xdr:rowOff>
                  </from>
                  <to>
                    <xdr:col>5</xdr:col>
                    <xdr:colOff>556260</xdr:colOff>
                    <xdr:row>158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190500</xdr:colOff>
                    <xdr:row>159</xdr:row>
                    <xdr:rowOff>45720</xdr:rowOff>
                  </from>
                  <to>
                    <xdr:col>5</xdr:col>
                    <xdr:colOff>556260</xdr:colOff>
                    <xdr:row>159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190500</xdr:colOff>
                    <xdr:row>160</xdr:row>
                    <xdr:rowOff>45720</xdr:rowOff>
                  </from>
                  <to>
                    <xdr:col>5</xdr:col>
                    <xdr:colOff>556260</xdr:colOff>
                    <xdr:row>160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190500</xdr:colOff>
                    <xdr:row>161</xdr:row>
                    <xdr:rowOff>45720</xdr:rowOff>
                  </from>
                  <to>
                    <xdr:col>5</xdr:col>
                    <xdr:colOff>556260</xdr:colOff>
                    <xdr:row>161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190500</xdr:colOff>
                    <xdr:row>162</xdr:row>
                    <xdr:rowOff>45720</xdr:rowOff>
                  </from>
                  <to>
                    <xdr:col>5</xdr:col>
                    <xdr:colOff>556260</xdr:colOff>
                    <xdr:row>162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190500</xdr:colOff>
                    <xdr:row>163</xdr:row>
                    <xdr:rowOff>45720</xdr:rowOff>
                  </from>
                  <to>
                    <xdr:col>5</xdr:col>
                    <xdr:colOff>556260</xdr:colOff>
                    <xdr:row>163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190500</xdr:colOff>
                    <xdr:row>164</xdr:row>
                    <xdr:rowOff>45720</xdr:rowOff>
                  </from>
                  <to>
                    <xdr:col>5</xdr:col>
                    <xdr:colOff>556260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6</xdr:col>
                    <xdr:colOff>190500</xdr:colOff>
                    <xdr:row>157</xdr:row>
                    <xdr:rowOff>45720</xdr:rowOff>
                  </from>
                  <to>
                    <xdr:col>6</xdr:col>
                    <xdr:colOff>556260</xdr:colOff>
                    <xdr:row>157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190500</xdr:colOff>
                    <xdr:row>158</xdr:row>
                    <xdr:rowOff>45720</xdr:rowOff>
                  </from>
                  <to>
                    <xdr:col>6</xdr:col>
                    <xdr:colOff>556260</xdr:colOff>
                    <xdr:row>158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6</xdr:col>
                    <xdr:colOff>190500</xdr:colOff>
                    <xdr:row>159</xdr:row>
                    <xdr:rowOff>45720</xdr:rowOff>
                  </from>
                  <to>
                    <xdr:col>6</xdr:col>
                    <xdr:colOff>556260</xdr:colOff>
                    <xdr:row>159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6</xdr:col>
                    <xdr:colOff>190500</xdr:colOff>
                    <xdr:row>160</xdr:row>
                    <xdr:rowOff>45720</xdr:rowOff>
                  </from>
                  <to>
                    <xdr:col>6</xdr:col>
                    <xdr:colOff>556260</xdr:colOff>
                    <xdr:row>160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190500</xdr:colOff>
                    <xdr:row>161</xdr:row>
                    <xdr:rowOff>45720</xdr:rowOff>
                  </from>
                  <to>
                    <xdr:col>6</xdr:col>
                    <xdr:colOff>556260</xdr:colOff>
                    <xdr:row>161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6</xdr:col>
                    <xdr:colOff>190500</xdr:colOff>
                    <xdr:row>162</xdr:row>
                    <xdr:rowOff>45720</xdr:rowOff>
                  </from>
                  <to>
                    <xdr:col>6</xdr:col>
                    <xdr:colOff>556260</xdr:colOff>
                    <xdr:row>162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6</xdr:col>
                    <xdr:colOff>190500</xdr:colOff>
                    <xdr:row>163</xdr:row>
                    <xdr:rowOff>45720</xdr:rowOff>
                  </from>
                  <to>
                    <xdr:col>6</xdr:col>
                    <xdr:colOff>556260</xdr:colOff>
                    <xdr:row>163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6</xdr:col>
                    <xdr:colOff>190500</xdr:colOff>
                    <xdr:row>164</xdr:row>
                    <xdr:rowOff>45720</xdr:rowOff>
                  </from>
                  <to>
                    <xdr:col>6</xdr:col>
                    <xdr:colOff>556260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8</xdr:col>
                    <xdr:colOff>190500</xdr:colOff>
                    <xdr:row>157</xdr:row>
                    <xdr:rowOff>45720</xdr:rowOff>
                  </from>
                  <to>
                    <xdr:col>8</xdr:col>
                    <xdr:colOff>556260</xdr:colOff>
                    <xdr:row>157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190500</xdr:colOff>
                    <xdr:row>158</xdr:row>
                    <xdr:rowOff>45720</xdr:rowOff>
                  </from>
                  <to>
                    <xdr:col>8</xdr:col>
                    <xdr:colOff>556260</xdr:colOff>
                    <xdr:row>158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8</xdr:col>
                    <xdr:colOff>190500</xdr:colOff>
                    <xdr:row>159</xdr:row>
                    <xdr:rowOff>45720</xdr:rowOff>
                  </from>
                  <to>
                    <xdr:col>8</xdr:col>
                    <xdr:colOff>556260</xdr:colOff>
                    <xdr:row>159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190500</xdr:colOff>
                    <xdr:row>160</xdr:row>
                    <xdr:rowOff>45720</xdr:rowOff>
                  </from>
                  <to>
                    <xdr:col>8</xdr:col>
                    <xdr:colOff>556260</xdr:colOff>
                    <xdr:row>160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8</xdr:col>
                    <xdr:colOff>190500</xdr:colOff>
                    <xdr:row>161</xdr:row>
                    <xdr:rowOff>45720</xdr:rowOff>
                  </from>
                  <to>
                    <xdr:col>8</xdr:col>
                    <xdr:colOff>556260</xdr:colOff>
                    <xdr:row>161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8</xdr:col>
                    <xdr:colOff>190500</xdr:colOff>
                    <xdr:row>162</xdr:row>
                    <xdr:rowOff>45720</xdr:rowOff>
                  </from>
                  <to>
                    <xdr:col>8</xdr:col>
                    <xdr:colOff>556260</xdr:colOff>
                    <xdr:row>162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8</xdr:col>
                    <xdr:colOff>190500</xdr:colOff>
                    <xdr:row>163</xdr:row>
                    <xdr:rowOff>45720</xdr:rowOff>
                  </from>
                  <to>
                    <xdr:col>8</xdr:col>
                    <xdr:colOff>556260</xdr:colOff>
                    <xdr:row>163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190500</xdr:colOff>
                    <xdr:row>164</xdr:row>
                    <xdr:rowOff>45720</xdr:rowOff>
                  </from>
                  <to>
                    <xdr:col>8</xdr:col>
                    <xdr:colOff>556260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Drop Down 49">
              <controlPr locked="0" defaultSize="0" autoLine="0" autoPict="0">
                <anchor moveWithCells="1">
                  <from>
                    <xdr:col>7</xdr:col>
                    <xdr:colOff>518160</xdr:colOff>
                    <xdr:row>18</xdr:row>
                    <xdr:rowOff>7620</xdr:rowOff>
                  </from>
                  <to>
                    <xdr:col>10</xdr:col>
                    <xdr:colOff>830580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8</xdr:col>
                    <xdr:colOff>99060</xdr:colOff>
                    <xdr:row>151</xdr:row>
                    <xdr:rowOff>114300</xdr:rowOff>
                  </from>
                  <to>
                    <xdr:col>8</xdr:col>
                    <xdr:colOff>411480</xdr:colOff>
                    <xdr:row>151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30480</xdr:colOff>
                    <xdr:row>151</xdr:row>
                    <xdr:rowOff>114300</xdr:rowOff>
                  </from>
                  <to>
                    <xdr:col>10</xdr:col>
                    <xdr:colOff>388620</xdr:colOff>
                    <xdr:row>151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187</xdr:row>
                    <xdr:rowOff>7620</xdr:rowOff>
                  </from>
                  <to>
                    <xdr:col>6</xdr:col>
                    <xdr:colOff>541020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188</xdr:row>
                    <xdr:rowOff>7620</xdr:rowOff>
                  </from>
                  <to>
                    <xdr:col>6</xdr:col>
                    <xdr:colOff>541020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189</xdr:row>
                    <xdr:rowOff>7620</xdr:rowOff>
                  </from>
                  <to>
                    <xdr:col>6</xdr:col>
                    <xdr:colOff>541020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193</xdr:row>
                    <xdr:rowOff>7620</xdr:rowOff>
                  </from>
                  <to>
                    <xdr:col>6</xdr:col>
                    <xdr:colOff>541020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194</xdr:row>
                    <xdr:rowOff>7620</xdr:rowOff>
                  </from>
                  <to>
                    <xdr:col>6</xdr:col>
                    <xdr:colOff>541020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195</xdr:row>
                    <xdr:rowOff>7620</xdr:rowOff>
                  </from>
                  <to>
                    <xdr:col>6</xdr:col>
                    <xdr:colOff>541020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145</xdr:row>
                    <xdr:rowOff>60960</xdr:rowOff>
                  </from>
                  <to>
                    <xdr:col>8</xdr:col>
                    <xdr:colOff>312420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9</xdr:col>
                    <xdr:colOff>822960</xdr:colOff>
                    <xdr:row>145</xdr:row>
                    <xdr:rowOff>45720</xdr:rowOff>
                  </from>
                  <to>
                    <xdr:col>10</xdr:col>
                    <xdr:colOff>350520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8</xdr:col>
                    <xdr:colOff>7620</xdr:colOff>
                    <xdr:row>146</xdr:row>
                    <xdr:rowOff>137160</xdr:rowOff>
                  </from>
                  <to>
                    <xdr:col>8</xdr:col>
                    <xdr:colOff>327660</xdr:colOff>
                    <xdr:row>146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146</xdr:row>
                    <xdr:rowOff>114300</xdr:rowOff>
                  </from>
                  <to>
                    <xdr:col>10</xdr:col>
                    <xdr:colOff>373380</xdr:colOff>
                    <xdr:row>146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8</xdr:col>
                    <xdr:colOff>7620</xdr:colOff>
                    <xdr:row>147</xdr:row>
                    <xdr:rowOff>60960</xdr:rowOff>
                  </from>
                  <to>
                    <xdr:col>8</xdr:col>
                    <xdr:colOff>327660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22860</xdr:colOff>
                    <xdr:row>147</xdr:row>
                    <xdr:rowOff>30480</xdr:rowOff>
                  </from>
                  <to>
                    <xdr:col>10</xdr:col>
                    <xdr:colOff>381000</xdr:colOff>
                    <xdr:row>148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E82"/>
  <sheetViews>
    <sheetView workbookViewId="0">
      <selection activeCell="D8" sqref="D8:K8"/>
    </sheetView>
  </sheetViews>
  <sheetFormatPr defaultColWidth="9.109375" defaultRowHeight="14.4" x14ac:dyDescent="0.3"/>
  <cols>
    <col min="1" max="1" width="6" style="285" customWidth="1"/>
    <col min="2" max="2" width="58.5546875" style="285" customWidth="1"/>
    <col min="4" max="4" width="53.88671875" customWidth="1"/>
  </cols>
  <sheetData>
    <row r="1" spans="1:5" ht="15" x14ac:dyDescent="0.25">
      <c r="A1" s="281"/>
      <c r="B1" s="282" t="s">
        <v>161</v>
      </c>
      <c r="C1" s="562" t="s">
        <v>162</v>
      </c>
      <c r="D1" s="563"/>
      <c r="E1" s="563"/>
    </row>
    <row r="2" spans="1:5" ht="15" x14ac:dyDescent="0.25">
      <c r="A2" s="281"/>
      <c r="B2" s="281"/>
      <c r="C2" s="283">
        <v>1</v>
      </c>
      <c r="D2" s="284" t="s">
        <v>163</v>
      </c>
      <c r="E2" s="283"/>
    </row>
    <row r="3" spans="1:5" ht="15" x14ac:dyDescent="0.25">
      <c r="A3" s="281" t="s">
        <v>164</v>
      </c>
      <c r="B3" s="281" t="s">
        <v>165</v>
      </c>
      <c r="C3" s="283">
        <v>2</v>
      </c>
      <c r="D3" s="283" t="s">
        <v>166</v>
      </c>
      <c r="E3" s="283">
        <f>A3*1</f>
        <v>100</v>
      </c>
    </row>
    <row r="4" spans="1:5" ht="15" x14ac:dyDescent="0.25">
      <c r="A4" s="281" t="s">
        <v>167</v>
      </c>
      <c r="B4" s="281" t="s">
        <v>168</v>
      </c>
      <c r="C4" s="283">
        <v>3</v>
      </c>
      <c r="D4" s="283" t="s">
        <v>169</v>
      </c>
      <c r="E4" s="283">
        <f t="shared" ref="E4:E67" si="0">A4*1</f>
        <v>102</v>
      </c>
    </row>
    <row r="5" spans="1:5" ht="15" x14ac:dyDescent="0.25">
      <c r="A5" s="281" t="s">
        <v>170</v>
      </c>
      <c r="B5" s="281" t="s">
        <v>171</v>
      </c>
      <c r="C5" s="283">
        <v>4</v>
      </c>
      <c r="D5" s="283" t="s">
        <v>10</v>
      </c>
      <c r="E5" s="283">
        <f t="shared" si="0"/>
        <v>200</v>
      </c>
    </row>
    <row r="6" spans="1:5" ht="15" x14ac:dyDescent="0.25">
      <c r="A6" s="281" t="s">
        <v>172</v>
      </c>
      <c r="B6" s="281" t="s">
        <v>173</v>
      </c>
      <c r="C6" s="283">
        <v>5</v>
      </c>
      <c r="D6" s="283" t="s">
        <v>174</v>
      </c>
      <c r="E6" s="283">
        <f t="shared" si="0"/>
        <v>204</v>
      </c>
    </row>
    <row r="7" spans="1:5" ht="15" x14ac:dyDescent="0.25">
      <c r="A7" s="281" t="s">
        <v>175</v>
      </c>
      <c r="B7" s="281" t="s">
        <v>176</v>
      </c>
      <c r="C7" s="283">
        <v>6</v>
      </c>
      <c r="D7" s="283" t="s">
        <v>177</v>
      </c>
      <c r="E7" s="283">
        <f t="shared" si="0"/>
        <v>300</v>
      </c>
    </row>
    <row r="8" spans="1:5" ht="15" x14ac:dyDescent="0.25">
      <c r="A8" s="281" t="s">
        <v>178</v>
      </c>
      <c r="B8" s="281" t="s">
        <v>179</v>
      </c>
      <c r="C8" s="283">
        <v>7</v>
      </c>
      <c r="D8" s="283" t="s">
        <v>180</v>
      </c>
      <c r="E8" s="283">
        <f t="shared" si="0"/>
        <v>302</v>
      </c>
    </row>
    <row r="9" spans="1:5" ht="15" x14ac:dyDescent="0.25">
      <c r="A9" s="281" t="s">
        <v>181</v>
      </c>
      <c r="B9" s="281" t="s">
        <v>182</v>
      </c>
      <c r="C9" s="283">
        <v>8</v>
      </c>
      <c r="D9" s="283" t="s">
        <v>183</v>
      </c>
      <c r="E9" s="283">
        <f t="shared" si="0"/>
        <v>303</v>
      </c>
    </row>
    <row r="10" spans="1:5" ht="15" x14ac:dyDescent="0.25">
      <c r="A10" s="281" t="s">
        <v>184</v>
      </c>
      <c r="B10" s="281" t="s">
        <v>185</v>
      </c>
      <c r="C10" s="283">
        <v>9</v>
      </c>
      <c r="D10" s="283" t="s">
        <v>186</v>
      </c>
      <c r="E10" s="283">
        <f t="shared" si="0"/>
        <v>304</v>
      </c>
    </row>
    <row r="11" spans="1:5" ht="15" x14ac:dyDescent="0.25">
      <c r="A11" s="281" t="s">
        <v>187</v>
      </c>
      <c r="B11" s="281" t="s">
        <v>188</v>
      </c>
      <c r="C11" s="283">
        <v>10</v>
      </c>
      <c r="D11" s="283" t="s">
        <v>189</v>
      </c>
      <c r="E11" s="283">
        <f t="shared" si="0"/>
        <v>306</v>
      </c>
    </row>
    <row r="12" spans="1:5" ht="15" x14ac:dyDescent="0.25">
      <c r="A12" s="281" t="s">
        <v>190</v>
      </c>
      <c r="B12" s="281" t="s">
        <v>191</v>
      </c>
      <c r="C12" s="283">
        <v>11</v>
      </c>
      <c r="D12" s="283" t="s">
        <v>192</v>
      </c>
      <c r="E12" s="283">
        <f t="shared" si="0"/>
        <v>308</v>
      </c>
    </row>
    <row r="13" spans="1:5" ht="15" x14ac:dyDescent="0.25">
      <c r="A13" s="281" t="s">
        <v>193</v>
      </c>
      <c r="B13" s="281" t="s">
        <v>194</v>
      </c>
      <c r="C13" s="283">
        <v>12</v>
      </c>
      <c r="D13" s="283" t="s">
        <v>195</v>
      </c>
      <c r="E13" s="283">
        <f t="shared" si="0"/>
        <v>309</v>
      </c>
    </row>
    <row r="14" spans="1:5" ht="15" x14ac:dyDescent="0.25">
      <c r="A14" s="281" t="s">
        <v>196</v>
      </c>
      <c r="B14" s="281" t="s">
        <v>197</v>
      </c>
      <c r="C14" s="283">
        <v>13</v>
      </c>
      <c r="D14" s="283" t="s">
        <v>198</v>
      </c>
      <c r="E14" s="283">
        <f t="shared" si="0"/>
        <v>310</v>
      </c>
    </row>
    <row r="15" spans="1:5" ht="15" x14ac:dyDescent="0.25">
      <c r="A15" s="281" t="s">
        <v>199</v>
      </c>
      <c r="B15" s="281" t="s">
        <v>200</v>
      </c>
      <c r="C15" s="283">
        <v>14</v>
      </c>
      <c r="D15" s="283" t="s">
        <v>201</v>
      </c>
      <c r="E15" s="283">
        <f t="shared" si="0"/>
        <v>401</v>
      </c>
    </row>
    <row r="16" spans="1:5" ht="15" x14ac:dyDescent="0.25">
      <c r="A16" s="281" t="s">
        <v>202</v>
      </c>
      <c r="B16" s="281" t="s">
        <v>203</v>
      </c>
      <c r="C16" s="283">
        <v>15</v>
      </c>
      <c r="D16" s="283" t="s">
        <v>204</v>
      </c>
      <c r="E16" s="283">
        <f t="shared" si="0"/>
        <v>402</v>
      </c>
    </row>
    <row r="17" spans="1:5" ht="15" x14ac:dyDescent="0.25">
      <c r="A17" s="281" t="s">
        <v>205</v>
      </c>
      <c r="B17" s="281" t="s">
        <v>206</v>
      </c>
      <c r="C17" s="283">
        <v>16</v>
      </c>
      <c r="D17" s="283" t="s">
        <v>207</v>
      </c>
      <c r="E17" s="283">
        <f t="shared" si="0"/>
        <v>403</v>
      </c>
    </row>
    <row r="18" spans="1:5" ht="15" x14ac:dyDescent="0.25">
      <c r="A18" s="281" t="s">
        <v>208</v>
      </c>
      <c r="B18" s="281" t="s">
        <v>209</v>
      </c>
      <c r="C18" s="283">
        <v>17</v>
      </c>
      <c r="D18" s="283" t="s">
        <v>210</v>
      </c>
      <c r="E18" s="283">
        <f t="shared" si="0"/>
        <v>501</v>
      </c>
    </row>
    <row r="19" spans="1:5" ht="15" x14ac:dyDescent="0.25">
      <c r="A19" s="281" t="s">
        <v>211</v>
      </c>
      <c r="B19" s="281" t="s">
        <v>212</v>
      </c>
      <c r="C19" s="283">
        <v>18</v>
      </c>
      <c r="D19" s="283" t="s">
        <v>213</v>
      </c>
      <c r="E19" s="283">
        <f t="shared" si="0"/>
        <v>502</v>
      </c>
    </row>
    <row r="20" spans="1:5" ht="15" x14ac:dyDescent="0.25">
      <c r="A20" s="281" t="s">
        <v>214</v>
      </c>
      <c r="B20" s="281" t="s">
        <v>215</v>
      </c>
      <c r="C20" s="283">
        <v>19</v>
      </c>
      <c r="D20" s="283" t="s">
        <v>216</v>
      </c>
      <c r="E20" s="283">
        <f t="shared" si="0"/>
        <v>504</v>
      </c>
    </row>
    <row r="21" spans="1:5" ht="15" x14ac:dyDescent="0.25">
      <c r="A21" s="281" t="s">
        <v>217</v>
      </c>
      <c r="B21" s="281" t="s">
        <v>218</v>
      </c>
      <c r="C21" s="283">
        <v>20</v>
      </c>
      <c r="D21" s="283" t="s">
        <v>219</v>
      </c>
      <c r="E21" s="283">
        <f t="shared" si="0"/>
        <v>505</v>
      </c>
    </row>
    <row r="22" spans="1:5" ht="15" x14ac:dyDescent="0.25">
      <c r="A22" s="281" t="s">
        <v>220</v>
      </c>
      <c r="B22" s="281" t="s">
        <v>221</v>
      </c>
      <c r="C22" s="283">
        <v>21</v>
      </c>
      <c r="D22" s="283" t="s">
        <v>222</v>
      </c>
      <c r="E22" s="283">
        <f t="shared" si="0"/>
        <v>507</v>
      </c>
    </row>
    <row r="23" spans="1:5" ht="15" x14ac:dyDescent="0.25">
      <c r="A23" s="281" t="s">
        <v>223</v>
      </c>
      <c r="B23" s="281" t="s">
        <v>224</v>
      </c>
      <c r="C23" s="283">
        <v>22</v>
      </c>
      <c r="D23" s="283" t="s">
        <v>225</v>
      </c>
      <c r="E23" s="283">
        <f t="shared" si="0"/>
        <v>508</v>
      </c>
    </row>
    <row r="24" spans="1:5" ht="15" x14ac:dyDescent="0.25">
      <c r="A24" s="281" t="s">
        <v>226</v>
      </c>
      <c r="B24" s="281" t="s">
        <v>227</v>
      </c>
      <c r="C24" s="283">
        <v>23</v>
      </c>
      <c r="D24" s="283" t="s">
        <v>228</v>
      </c>
      <c r="E24" s="283">
        <f t="shared" si="0"/>
        <v>509</v>
      </c>
    </row>
    <row r="25" spans="1:5" ht="15" x14ac:dyDescent="0.25">
      <c r="A25" s="281" t="s">
        <v>229</v>
      </c>
      <c r="B25" s="281" t="s">
        <v>230</v>
      </c>
      <c r="C25" s="283">
        <v>24</v>
      </c>
      <c r="D25" s="283" t="s">
        <v>231</v>
      </c>
      <c r="E25" s="283">
        <f t="shared" si="0"/>
        <v>510</v>
      </c>
    </row>
    <row r="26" spans="1:5" ht="15" x14ac:dyDescent="0.25">
      <c r="A26" s="281" t="s">
        <v>232</v>
      </c>
      <c r="B26" s="281" t="s">
        <v>233</v>
      </c>
      <c r="C26" s="283">
        <v>25</v>
      </c>
      <c r="D26" s="283" t="s">
        <v>234</v>
      </c>
      <c r="E26" s="283">
        <f t="shared" si="0"/>
        <v>511</v>
      </c>
    </row>
    <row r="27" spans="1:5" ht="15" x14ac:dyDescent="0.25">
      <c r="A27" s="281" t="s">
        <v>235</v>
      </c>
      <c r="B27" s="281" t="s">
        <v>236</v>
      </c>
      <c r="C27" s="283">
        <v>26</v>
      </c>
      <c r="D27" s="283" t="s">
        <v>237</v>
      </c>
      <c r="E27" s="283">
        <f t="shared" si="0"/>
        <v>512</v>
      </c>
    </row>
    <row r="28" spans="1:5" ht="15" x14ac:dyDescent="0.25">
      <c r="A28" s="281" t="s">
        <v>238</v>
      </c>
      <c r="B28" s="281" t="s">
        <v>239</v>
      </c>
      <c r="C28" s="283">
        <v>27</v>
      </c>
      <c r="D28" s="283" t="s">
        <v>240</v>
      </c>
      <c r="E28" s="283">
        <f t="shared" si="0"/>
        <v>513</v>
      </c>
    </row>
    <row r="29" spans="1:5" ht="15" x14ac:dyDescent="0.25">
      <c r="A29" s="281" t="s">
        <v>241</v>
      </c>
      <c r="B29" s="281" t="s">
        <v>242</v>
      </c>
      <c r="C29" s="283">
        <v>28</v>
      </c>
      <c r="D29" s="283" t="s">
        <v>243</v>
      </c>
      <c r="E29" s="283">
        <f t="shared" si="0"/>
        <v>514</v>
      </c>
    </row>
    <row r="30" spans="1:5" ht="30" x14ac:dyDescent="0.25">
      <c r="A30" s="281" t="s">
        <v>244</v>
      </c>
      <c r="B30" s="281" t="s">
        <v>245</v>
      </c>
      <c r="C30" s="283">
        <v>29</v>
      </c>
      <c r="D30" s="283" t="s">
        <v>246</v>
      </c>
      <c r="E30" s="283">
        <f t="shared" si="0"/>
        <v>515</v>
      </c>
    </row>
    <row r="31" spans="1:5" ht="28.8" x14ac:dyDescent="0.3">
      <c r="A31" s="281" t="s">
        <v>247</v>
      </c>
      <c r="B31" s="281" t="s">
        <v>248</v>
      </c>
      <c r="C31" s="283">
        <v>30</v>
      </c>
      <c r="D31" s="283" t="s">
        <v>249</v>
      </c>
      <c r="E31" s="283">
        <f t="shared" si="0"/>
        <v>601</v>
      </c>
    </row>
    <row r="32" spans="1:5" x14ac:dyDescent="0.3">
      <c r="A32" s="281" t="s">
        <v>250</v>
      </c>
      <c r="B32" s="281" t="s">
        <v>251</v>
      </c>
      <c r="C32" s="283">
        <v>31</v>
      </c>
      <c r="D32" s="283" t="s">
        <v>252</v>
      </c>
      <c r="E32" s="283">
        <f t="shared" si="0"/>
        <v>604</v>
      </c>
    </row>
    <row r="33" spans="1:5" x14ac:dyDescent="0.3">
      <c r="A33" s="281" t="s">
        <v>253</v>
      </c>
      <c r="B33" s="281" t="s">
        <v>254</v>
      </c>
      <c r="C33" s="283">
        <v>32</v>
      </c>
      <c r="D33" s="283" t="s">
        <v>255</v>
      </c>
      <c r="E33" s="283">
        <f t="shared" si="0"/>
        <v>607</v>
      </c>
    </row>
    <row r="34" spans="1:5" x14ac:dyDescent="0.3">
      <c r="A34" s="281" t="s">
        <v>256</v>
      </c>
      <c r="B34" s="281" t="s">
        <v>257</v>
      </c>
      <c r="C34" s="283">
        <v>33</v>
      </c>
      <c r="D34" s="283" t="s">
        <v>258</v>
      </c>
      <c r="E34" s="283">
        <f t="shared" si="0"/>
        <v>608</v>
      </c>
    </row>
    <row r="35" spans="1:5" x14ac:dyDescent="0.3">
      <c r="A35" s="281" t="s">
        <v>259</v>
      </c>
      <c r="B35" s="281" t="s">
        <v>260</v>
      </c>
      <c r="C35" s="283">
        <v>34</v>
      </c>
      <c r="D35" s="283" t="s">
        <v>261</v>
      </c>
      <c r="E35" s="283">
        <f t="shared" si="0"/>
        <v>610</v>
      </c>
    </row>
    <row r="36" spans="1:5" x14ac:dyDescent="0.3">
      <c r="A36" s="281" t="s">
        <v>262</v>
      </c>
      <c r="B36" s="281" t="s">
        <v>263</v>
      </c>
      <c r="C36" s="283">
        <v>35</v>
      </c>
      <c r="D36" s="283" t="s">
        <v>264</v>
      </c>
      <c r="E36" s="283">
        <f t="shared" si="0"/>
        <v>611</v>
      </c>
    </row>
    <row r="37" spans="1:5" x14ac:dyDescent="0.3">
      <c r="A37" s="281" t="s">
        <v>265</v>
      </c>
      <c r="B37" s="281" t="s">
        <v>266</v>
      </c>
      <c r="C37" s="283">
        <v>36</v>
      </c>
      <c r="D37" s="283" t="s">
        <v>267</v>
      </c>
      <c r="E37" s="283">
        <f t="shared" si="0"/>
        <v>700</v>
      </c>
    </row>
    <row r="38" spans="1:5" x14ac:dyDescent="0.3">
      <c r="A38" s="281" t="s">
        <v>268</v>
      </c>
      <c r="B38" s="281" t="s">
        <v>269</v>
      </c>
      <c r="C38" s="283">
        <v>37</v>
      </c>
      <c r="D38" s="283" t="s">
        <v>270</v>
      </c>
      <c r="E38" s="283">
        <f t="shared" si="0"/>
        <v>800</v>
      </c>
    </row>
    <row r="39" spans="1:5" x14ac:dyDescent="0.3">
      <c r="A39" s="281" t="s">
        <v>271</v>
      </c>
      <c r="B39" s="281" t="s">
        <v>272</v>
      </c>
      <c r="C39" s="283">
        <v>38</v>
      </c>
      <c r="D39" s="283" t="s">
        <v>273</v>
      </c>
      <c r="E39" s="283">
        <f t="shared" si="0"/>
        <v>900</v>
      </c>
    </row>
    <row r="40" spans="1:5" x14ac:dyDescent="0.3">
      <c r="A40" s="281" t="s">
        <v>274</v>
      </c>
      <c r="B40" s="281" t="s">
        <v>275</v>
      </c>
      <c r="C40" s="283">
        <v>39</v>
      </c>
      <c r="D40" s="283" t="s">
        <v>276</v>
      </c>
      <c r="E40" s="283">
        <f t="shared" si="0"/>
        <v>1000</v>
      </c>
    </row>
    <row r="41" spans="1:5" x14ac:dyDescent="0.3">
      <c r="A41" s="281" t="s">
        <v>277</v>
      </c>
      <c r="B41" s="281" t="s">
        <v>278</v>
      </c>
      <c r="C41" s="283">
        <v>40</v>
      </c>
      <c r="D41" s="283" t="s">
        <v>279</v>
      </c>
      <c r="E41" s="283">
        <f t="shared" si="0"/>
        <v>1100</v>
      </c>
    </row>
    <row r="42" spans="1:5" x14ac:dyDescent="0.3">
      <c r="A42" s="281" t="s">
        <v>280</v>
      </c>
      <c r="B42" s="281" t="s">
        <v>281</v>
      </c>
      <c r="C42" s="283">
        <v>41</v>
      </c>
      <c r="D42" s="283" t="s">
        <v>282</v>
      </c>
      <c r="E42" s="283">
        <f t="shared" si="0"/>
        <v>1300</v>
      </c>
    </row>
    <row r="43" spans="1:5" x14ac:dyDescent="0.3">
      <c r="A43" s="281" t="s">
        <v>283</v>
      </c>
      <c r="B43" s="281" t="s">
        <v>284</v>
      </c>
      <c r="C43" s="283">
        <v>42</v>
      </c>
      <c r="D43" s="283" t="s">
        <v>285</v>
      </c>
      <c r="E43" s="283">
        <f t="shared" si="0"/>
        <v>1400</v>
      </c>
    </row>
    <row r="44" spans="1:5" x14ac:dyDescent="0.3">
      <c r="A44" s="281" t="s">
        <v>286</v>
      </c>
      <c r="B44" s="281" t="s">
        <v>287</v>
      </c>
      <c r="C44" s="283">
        <v>43</v>
      </c>
      <c r="D44" s="283" t="s">
        <v>288</v>
      </c>
      <c r="E44" s="283">
        <f t="shared" si="0"/>
        <v>1510</v>
      </c>
    </row>
    <row r="45" spans="1:5" x14ac:dyDescent="0.3">
      <c r="A45" s="281" t="s">
        <v>289</v>
      </c>
      <c r="B45" s="281" t="s">
        <v>290</v>
      </c>
      <c r="C45" s="283">
        <v>44</v>
      </c>
      <c r="D45" s="283" t="s">
        <v>291</v>
      </c>
      <c r="E45" s="283">
        <f t="shared" si="0"/>
        <v>1520</v>
      </c>
    </row>
    <row r="46" spans="1:5" x14ac:dyDescent="0.3">
      <c r="A46" s="281" t="s">
        <v>292</v>
      </c>
      <c r="B46" s="281" t="s">
        <v>293</v>
      </c>
      <c r="C46" s="283">
        <v>45</v>
      </c>
      <c r="D46" s="283" t="s">
        <v>294</v>
      </c>
      <c r="E46" s="283">
        <f t="shared" si="0"/>
        <v>1530</v>
      </c>
    </row>
    <row r="47" spans="1:5" x14ac:dyDescent="0.3">
      <c r="A47" s="281" t="s">
        <v>295</v>
      </c>
      <c r="B47" s="281" t="s">
        <v>296</v>
      </c>
      <c r="C47" s="283">
        <v>46</v>
      </c>
      <c r="D47" s="283" t="s">
        <v>297</v>
      </c>
      <c r="E47" s="283">
        <f t="shared" si="0"/>
        <v>1550</v>
      </c>
    </row>
    <row r="48" spans="1:5" x14ac:dyDescent="0.3">
      <c r="A48" s="281" t="s">
        <v>298</v>
      </c>
      <c r="B48" s="281" t="s">
        <v>299</v>
      </c>
      <c r="C48" s="283">
        <v>47</v>
      </c>
      <c r="D48" s="283" t="s">
        <v>300</v>
      </c>
      <c r="E48" s="283">
        <f t="shared" si="0"/>
        <v>1560</v>
      </c>
    </row>
    <row r="49" spans="1:5" x14ac:dyDescent="0.3">
      <c r="A49" s="281" t="s">
        <v>301</v>
      </c>
      <c r="B49" s="281" t="s">
        <v>302</v>
      </c>
      <c r="C49" s="283">
        <v>48</v>
      </c>
      <c r="D49" s="283" t="s">
        <v>303</v>
      </c>
      <c r="E49" s="283">
        <f t="shared" si="0"/>
        <v>1570</v>
      </c>
    </row>
    <row r="50" spans="1:5" x14ac:dyDescent="0.3">
      <c r="A50" s="281" t="s">
        <v>304</v>
      </c>
      <c r="B50" s="281" t="s">
        <v>305</v>
      </c>
      <c r="C50" s="283">
        <v>49</v>
      </c>
      <c r="D50" s="283" t="s">
        <v>306</v>
      </c>
      <c r="E50" s="283">
        <f t="shared" si="0"/>
        <v>1580</v>
      </c>
    </row>
    <row r="51" spans="1:5" ht="28.8" x14ac:dyDescent="0.3">
      <c r="A51" s="281" t="s">
        <v>307</v>
      </c>
      <c r="B51" s="281" t="s">
        <v>308</v>
      </c>
      <c r="C51" s="283">
        <v>50</v>
      </c>
      <c r="D51" s="283" t="s">
        <v>309</v>
      </c>
      <c r="E51" s="283">
        <f t="shared" si="0"/>
        <v>1581</v>
      </c>
    </row>
    <row r="52" spans="1:5" x14ac:dyDescent="0.3">
      <c r="A52" s="281" t="s">
        <v>310</v>
      </c>
      <c r="B52" s="281" t="s">
        <v>311</v>
      </c>
      <c r="C52" s="283">
        <v>51</v>
      </c>
      <c r="D52" s="283" t="s">
        <v>312</v>
      </c>
      <c r="E52" s="283">
        <f t="shared" si="0"/>
        <v>1582</v>
      </c>
    </row>
    <row r="53" spans="1:5" x14ac:dyDescent="0.3">
      <c r="A53" s="281" t="s">
        <v>313</v>
      </c>
      <c r="B53" s="281" t="s">
        <v>314</v>
      </c>
      <c r="C53" s="283">
        <v>52</v>
      </c>
      <c r="D53" s="283" t="s">
        <v>315</v>
      </c>
      <c r="E53" s="283">
        <f t="shared" si="0"/>
        <v>1583</v>
      </c>
    </row>
    <row r="54" spans="1:5" x14ac:dyDescent="0.3">
      <c r="A54" s="281" t="s">
        <v>316</v>
      </c>
      <c r="B54" s="281" t="s">
        <v>317</v>
      </c>
      <c r="C54" s="283">
        <v>53</v>
      </c>
      <c r="D54" s="283" t="s">
        <v>318</v>
      </c>
      <c r="E54" s="283">
        <f t="shared" si="0"/>
        <v>1584</v>
      </c>
    </row>
    <row r="55" spans="1:5" x14ac:dyDescent="0.3">
      <c r="A55" s="281" t="s">
        <v>319</v>
      </c>
      <c r="B55" s="281" t="s">
        <v>320</v>
      </c>
      <c r="C55" s="283">
        <v>54</v>
      </c>
      <c r="D55" s="283" t="s">
        <v>321</v>
      </c>
      <c r="E55" s="283">
        <f t="shared" si="0"/>
        <v>1585</v>
      </c>
    </row>
    <row r="56" spans="1:5" x14ac:dyDescent="0.3">
      <c r="A56" s="281" t="s">
        <v>322</v>
      </c>
      <c r="B56" s="281" t="s">
        <v>323</v>
      </c>
      <c r="C56" s="283">
        <v>55</v>
      </c>
      <c r="D56" s="283" t="s">
        <v>324</v>
      </c>
      <c r="E56" s="283">
        <f t="shared" si="0"/>
        <v>1586</v>
      </c>
    </row>
    <row r="57" spans="1:5" x14ac:dyDescent="0.3">
      <c r="A57" s="281" t="s">
        <v>325</v>
      </c>
      <c r="B57" s="281" t="s">
        <v>326</v>
      </c>
      <c r="C57" s="283">
        <v>56</v>
      </c>
      <c r="D57" s="283" t="s">
        <v>327</v>
      </c>
      <c r="E57" s="283">
        <f t="shared" si="0"/>
        <v>1590</v>
      </c>
    </row>
    <row r="58" spans="1:5" x14ac:dyDescent="0.3">
      <c r="A58" s="281" t="s">
        <v>328</v>
      </c>
      <c r="B58" s="281" t="s">
        <v>329</v>
      </c>
      <c r="C58" s="283">
        <v>57</v>
      </c>
      <c r="D58" s="283" t="s">
        <v>330</v>
      </c>
      <c r="E58" s="283">
        <f t="shared" si="0"/>
        <v>1700</v>
      </c>
    </row>
    <row r="59" spans="1:5" x14ac:dyDescent="0.3">
      <c r="A59" s="281" t="s">
        <v>331</v>
      </c>
      <c r="B59" s="281" t="s">
        <v>332</v>
      </c>
      <c r="C59" s="283">
        <v>58</v>
      </c>
      <c r="D59" s="283" t="s">
        <v>333</v>
      </c>
      <c r="E59" s="283">
        <f t="shared" si="0"/>
        <v>1800</v>
      </c>
    </row>
    <row r="60" spans="1:5" x14ac:dyDescent="0.3">
      <c r="A60" s="281" t="s">
        <v>334</v>
      </c>
      <c r="B60" s="281" t="s">
        <v>335</v>
      </c>
      <c r="C60" s="283">
        <v>59</v>
      </c>
      <c r="D60" s="283" t="s">
        <v>336</v>
      </c>
      <c r="E60" s="283">
        <f t="shared" si="0"/>
        <v>2010</v>
      </c>
    </row>
    <row r="61" spans="1:5" x14ac:dyDescent="0.3">
      <c r="A61" s="281" t="s">
        <v>337</v>
      </c>
      <c r="B61" s="281" t="s">
        <v>338</v>
      </c>
      <c r="C61" s="283">
        <v>60</v>
      </c>
      <c r="D61" s="283" t="s">
        <v>339</v>
      </c>
      <c r="E61" s="283">
        <f t="shared" si="0"/>
        <v>2020</v>
      </c>
    </row>
    <row r="62" spans="1:5" x14ac:dyDescent="0.3">
      <c r="A62" s="281" t="s">
        <v>340</v>
      </c>
      <c r="B62" s="281" t="s">
        <v>341</v>
      </c>
      <c r="C62" s="283">
        <v>61</v>
      </c>
      <c r="D62" s="283" t="s">
        <v>342</v>
      </c>
      <c r="E62" s="283">
        <f t="shared" si="0"/>
        <v>2100</v>
      </c>
    </row>
    <row r="63" spans="1:5" x14ac:dyDescent="0.3">
      <c r="A63" s="281" t="s">
        <v>343</v>
      </c>
      <c r="B63" s="281" t="s">
        <v>344</v>
      </c>
      <c r="C63" s="283">
        <v>62</v>
      </c>
      <c r="D63" s="283" t="s">
        <v>345</v>
      </c>
      <c r="E63" s="283">
        <f t="shared" si="0"/>
        <v>2200</v>
      </c>
    </row>
    <row r="64" spans="1:5" x14ac:dyDescent="0.3">
      <c r="A64" s="281" t="s">
        <v>346</v>
      </c>
      <c r="B64" s="281" t="s">
        <v>347</v>
      </c>
      <c r="C64" s="283">
        <v>63</v>
      </c>
      <c r="D64" s="283" t="s">
        <v>348</v>
      </c>
      <c r="E64" s="283">
        <f t="shared" si="0"/>
        <v>2300</v>
      </c>
    </row>
    <row r="65" spans="1:5" x14ac:dyDescent="0.3">
      <c r="A65" s="281" t="s">
        <v>349</v>
      </c>
      <c r="B65" s="281" t="s">
        <v>350</v>
      </c>
      <c r="C65" s="283">
        <v>64</v>
      </c>
      <c r="D65" s="283" t="s">
        <v>351</v>
      </c>
      <c r="E65" s="283">
        <f t="shared" si="0"/>
        <v>2400</v>
      </c>
    </row>
    <row r="66" spans="1:5" x14ac:dyDescent="0.3">
      <c r="A66" s="281" t="s">
        <v>352</v>
      </c>
      <c r="B66" s="281" t="s">
        <v>353</v>
      </c>
      <c r="C66" s="283">
        <v>65</v>
      </c>
      <c r="D66" s="283" t="s">
        <v>354</v>
      </c>
      <c r="E66" s="283">
        <f t="shared" si="0"/>
        <v>2500</v>
      </c>
    </row>
    <row r="67" spans="1:5" x14ac:dyDescent="0.3">
      <c r="A67" s="281" t="s">
        <v>355</v>
      </c>
      <c r="B67" s="281" t="s">
        <v>356</v>
      </c>
      <c r="C67" s="283">
        <v>66</v>
      </c>
      <c r="D67" s="283" t="s">
        <v>357</v>
      </c>
      <c r="E67" s="283">
        <f t="shared" si="0"/>
        <v>2600</v>
      </c>
    </row>
    <row r="68" spans="1:5" x14ac:dyDescent="0.3">
      <c r="A68" s="281" t="s">
        <v>358</v>
      </c>
      <c r="B68" s="281" t="s">
        <v>359</v>
      </c>
      <c r="C68" s="283">
        <v>67</v>
      </c>
      <c r="D68" s="283" t="s">
        <v>360</v>
      </c>
      <c r="E68" s="283">
        <f t="shared" ref="E68:E82" si="1">A68*1</f>
        <v>2650</v>
      </c>
    </row>
    <row r="69" spans="1:5" ht="28.8" x14ac:dyDescent="0.3">
      <c r="A69" s="281" t="s">
        <v>361</v>
      </c>
      <c r="B69" s="281" t="s">
        <v>362</v>
      </c>
      <c r="C69" s="283">
        <v>68</v>
      </c>
      <c r="D69" s="283" t="s">
        <v>363</v>
      </c>
      <c r="E69" s="283">
        <f t="shared" si="1"/>
        <v>2660</v>
      </c>
    </row>
    <row r="70" spans="1:5" x14ac:dyDescent="0.3">
      <c r="A70" s="281" t="s">
        <v>364</v>
      </c>
      <c r="B70" s="281" t="s">
        <v>365</v>
      </c>
      <c r="C70" s="283">
        <v>69</v>
      </c>
      <c r="D70" s="283" t="s">
        <v>366</v>
      </c>
      <c r="E70" s="283">
        <f t="shared" si="1"/>
        <v>2700</v>
      </c>
    </row>
    <row r="71" spans="1:5" x14ac:dyDescent="0.3">
      <c r="A71" s="281" t="s">
        <v>367</v>
      </c>
      <c r="B71" s="281" t="s">
        <v>368</v>
      </c>
      <c r="C71" s="283">
        <v>70</v>
      </c>
      <c r="D71" s="283" t="s">
        <v>369</v>
      </c>
      <c r="E71" s="283">
        <f t="shared" si="1"/>
        <v>2800</v>
      </c>
    </row>
    <row r="72" spans="1:5" x14ac:dyDescent="0.3">
      <c r="A72" s="281" t="s">
        <v>370</v>
      </c>
      <c r="B72" s="281" t="s">
        <v>371</v>
      </c>
      <c r="C72" s="283">
        <v>71</v>
      </c>
      <c r="D72" s="283" t="s">
        <v>372</v>
      </c>
      <c r="E72" s="283">
        <f t="shared" si="1"/>
        <v>2850</v>
      </c>
    </row>
    <row r="73" spans="1:5" x14ac:dyDescent="0.3">
      <c r="A73" s="281" t="s">
        <v>373</v>
      </c>
      <c r="B73" s="281" t="s">
        <v>374</v>
      </c>
      <c r="C73" s="283">
        <v>72</v>
      </c>
      <c r="D73" s="283" t="s">
        <v>375</v>
      </c>
      <c r="E73" s="283">
        <f t="shared" si="1"/>
        <v>2950</v>
      </c>
    </row>
    <row r="74" spans="1:5" x14ac:dyDescent="0.3">
      <c r="A74" s="281" t="s">
        <v>376</v>
      </c>
      <c r="B74" s="281" t="s">
        <v>377</v>
      </c>
      <c r="C74" s="283">
        <v>73</v>
      </c>
      <c r="D74" s="283" t="s">
        <v>378</v>
      </c>
      <c r="E74" s="283">
        <f t="shared" si="1"/>
        <v>3000</v>
      </c>
    </row>
    <row r="75" spans="1:5" x14ac:dyDescent="0.3">
      <c r="A75" s="281" t="s">
        <v>379</v>
      </c>
      <c r="B75" s="281" t="s">
        <v>380</v>
      </c>
      <c r="C75" s="283">
        <v>74</v>
      </c>
      <c r="D75" s="283" t="s">
        <v>381</v>
      </c>
      <c r="E75" s="283">
        <f t="shared" si="1"/>
        <v>3001</v>
      </c>
    </row>
    <row r="76" spans="1:5" x14ac:dyDescent="0.3">
      <c r="A76" s="281" t="s">
        <v>382</v>
      </c>
      <c r="B76" s="281" t="s">
        <v>383</v>
      </c>
      <c r="C76" s="283">
        <v>75</v>
      </c>
      <c r="D76" s="283" t="s">
        <v>384</v>
      </c>
      <c r="E76" s="283">
        <f t="shared" si="1"/>
        <v>3010</v>
      </c>
    </row>
    <row r="77" spans="1:5" x14ac:dyDescent="0.3">
      <c r="A77" s="281" t="s">
        <v>385</v>
      </c>
      <c r="B77" s="281" t="s">
        <v>386</v>
      </c>
      <c r="C77" s="283">
        <v>76</v>
      </c>
      <c r="D77" s="283" t="s">
        <v>387</v>
      </c>
      <c r="E77" s="283">
        <f t="shared" si="1"/>
        <v>3020</v>
      </c>
    </row>
    <row r="78" spans="1:5" x14ac:dyDescent="0.3">
      <c r="A78" s="281" t="s">
        <v>388</v>
      </c>
      <c r="B78" s="281" t="s">
        <v>389</v>
      </c>
      <c r="C78" s="283">
        <v>77</v>
      </c>
      <c r="D78" s="283" t="s">
        <v>390</v>
      </c>
      <c r="E78" s="283">
        <f t="shared" si="1"/>
        <v>3030</v>
      </c>
    </row>
    <row r="79" spans="1:5" x14ac:dyDescent="0.3">
      <c r="A79" s="281" t="s">
        <v>391</v>
      </c>
      <c r="B79" s="281" t="s">
        <v>392</v>
      </c>
      <c r="C79" s="283">
        <v>78</v>
      </c>
      <c r="D79" s="283" t="s">
        <v>393</v>
      </c>
      <c r="E79" s="283">
        <f t="shared" si="1"/>
        <v>3040</v>
      </c>
    </row>
    <row r="80" spans="1:5" x14ac:dyDescent="0.3">
      <c r="A80" s="281" t="s">
        <v>394</v>
      </c>
      <c r="B80" s="281" t="s">
        <v>395</v>
      </c>
      <c r="C80" s="283">
        <v>79</v>
      </c>
      <c r="D80" s="283" t="s">
        <v>396</v>
      </c>
      <c r="E80" s="283">
        <f t="shared" si="1"/>
        <v>3050</v>
      </c>
    </row>
    <row r="81" spans="1:5" ht="28.8" x14ac:dyDescent="0.3">
      <c r="A81" s="281" t="s">
        <v>397</v>
      </c>
      <c r="B81" s="281" t="s">
        <v>398</v>
      </c>
      <c r="C81" s="283">
        <v>80</v>
      </c>
      <c r="D81" s="283" t="s">
        <v>399</v>
      </c>
      <c r="E81" s="283">
        <f t="shared" si="1"/>
        <v>3060</v>
      </c>
    </row>
    <row r="82" spans="1:5" x14ac:dyDescent="0.3">
      <c r="A82" s="281" t="s">
        <v>400</v>
      </c>
      <c r="B82" s="281" t="s">
        <v>401</v>
      </c>
      <c r="C82" s="283">
        <v>81</v>
      </c>
      <c r="D82" s="283" t="s">
        <v>402</v>
      </c>
      <c r="E82" s="28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A1:K111"/>
  <sheetViews>
    <sheetView workbookViewId="0">
      <selection activeCell="D8" sqref="D8:K8"/>
    </sheetView>
  </sheetViews>
  <sheetFormatPr defaultColWidth="9.109375" defaultRowHeight="13.8" x14ac:dyDescent="0.25"/>
  <cols>
    <col min="1" max="1" width="5.33203125" style="293" customWidth="1"/>
    <col min="2" max="2" width="23.88671875" style="293" bestFit="1" customWidth="1"/>
    <col min="3" max="3" width="6.33203125" style="293" customWidth="1"/>
    <col min="4" max="4" width="25.6640625" style="293" customWidth="1"/>
    <col min="5" max="5" width="23" style="293" customWidth="1"/>
    <col min="6" max="6" width="19.33203125" style="293" bestFit="1" customWidth="1"/>
    <col min="7" max="16384" width="9.109375" style="293"/>
  </cols>
  <sheetData>
    <row r="1" spans="1:6" s="290" customFormat="1" ht="26.4" customHeight="1" x14ac:dyDescent="0.2">
      <c r="A1" s="286">
        <v>1</v>
      </c>
      <c r="B1" s="287" t="s">
        <v>403</v>
      </c>
      <c r="C1" s="287"/>
      <c r="D1" s="288" t="s">
        <v>404</v>
      </c>
      <c r="E1" s="288" t="s">
        <v>405</v>
      </c>
      <c r="F1" s="289"/>
    </row>
    <row r="2" spans="1:6" s="290" customFormat="1" ht="12.75" x14ac:dyDescent="0.2">
      <c r="A2" s="291">
        <v>2</v>
      </c>
      <c r="B2" s="290" t="s">
        <v>406</v>
      </c>
      <c r="C2" s="290" t="s">
        <v>407</v>
      </c>
      <c r="D2" s="290" t="s">
        <v>408</v>
      </c>
      <c r="E2" s="292" t="s">
        <v>409</v>
      </c>
      <c r="F2" s="290" t="s">
        <v>410</v>
      </c>
    </row>
    <row r="3" spans="1:6" s="290" customFormat="1" ht="12.75" x14ac:dyDescent="0.2">
      <c r="A3" s="291">
        <v>3</v>
      </c>
      <c r="B3" s="290" t="s">
        <v>411</v>
      </c>
      <c r="C3" s="290" t="s">
        <v>412</v>
      </c>
      <c r="D3" s="290" t="s">
        <v>413</v>
      </c>
      <c r="E3" s="292" t="s">
        <v>414</v>
      </c>
      <c r="F3" s="292" t="s">
        <v>414</v>
      </c>
    </row>
    <row r="4" spans="1:6" s="290" customFormat="1" ht="12.75" x14ac:dyDescent="0.2">
      <c r="A4" s="291">
        <v>4</v>
      </c>
      <c r="B4" s="290" t="s">
        <v>415</v>
      </c>
      <c r="C4" s="290" t="s">
        <v>416</v>
      </c>
      <c r="D4" s="290" t="s">
        <v>417</v>
      </c>
      <c r="E4" s="292" t="s">
        <v>418</v>
      </c>
      <c r="F4" s="290" t="s">
        <v>410</v>
      </c>
    </row>
    <row r="5" spans="1:6" s="290" customFormat="1" ht="12.75" x14ac:dyDescent="0.2">
      <c r="A5" s="291">
        <v>5</v>
      </c>
      <c r="B5" s="290" t="s">
        <v>419</v>
      </c>
      <c r="C5" s="290" t="s">
        <v>420</v>
      </c>
      <c r="D5" s="290" t="s">
        <v>421</v>
      </c>
      <c r="E5" s="292" t="s">
        <v>414</v>
      </c>
      <c r="F5" s="292" t="s">
        <v>414</v>
      </c>
    </row>
    <row r="6" spans="1:6" s="290" customFormat="1" ht="12.75" x14ac:dyDescent="0.2">
      <c r="A6" s="291">
        <v>6</v>
      </c>
      <c r="B6" s="290" t="s">
        <v>422</v>
      </c>
      <c r="C6" s="290" t="s">
        <v>423</v>
      </c>
      <c r="D6" s="290" t="s">
        <v>417</v>
      </c>
      <c r="E6" s="292" t="s">
        <v>418</v>
      </c>
      <c r="F6" s="290" t="s">
        <v>410</v>
      </c>
    </row>
    <row r="7" spans="1:6" s="290" customFormat="1" ht="12.75" x14ac:dyDescent="0.2">
      <c r="A7" s="291">
        <v>7</v>
      </c>
      <c r="B7" s="290" t="s">
        <v>424</v>
      </c>
      <c r="C7" s="290" t="s">
        <v>425</v>
      </c>
      <c r="D7" s="290" t="s">
        <v>426</v>
      </c>
      <c r="E7" s="292" t="s">
        <v>427</v>
      </c>
      <c r="F7" s="290" t="s">
        <v>410</v>
      </c>
    </row>
    <row r="8" spans="1:6" s="290" customFormat="1" ht="12.75" x14ac:dyDescent="0.2">
      <c r="A8" s="291">
        <v>8</v>
      </c>
      <c r="B8" s="290" t="s">
        <v>428</v>
      </c>
      <c r="C8" s="290" t="s">
        <v>429</v>
      </c>
      <c r="D8" s="290" t="s">
        <v>430</v>
      </c>
      <c r="E8" s="292" t="s">
        <v>418</v>
      </c>
      <c r="F8" s="290" t="s">
        <v>410</v>
      </c>
    </row>
    <row r="9" spans="1:6" s="290" customFormat="1" ht="12.75" x14ac:dyDescent="0.2">
      <c r="A9" s="291">
        <v>9</v>
      </c>
      <c r="B9" s="290" t="s">
        <v>431</v>
      </c>
      <c r="C9" s="290" t="s">
        <v>432</v>
      </c>
      <c r="D9" s="290" t="s">
        <v>413</v>
      </c>
      <c r="E9" s="292" t="s">
        <v>414</v>
      </c>
      <c r="F9" s="292" t="s">
        <v>414</v>
      </c>
    </row>
    <row r="10" spans="1:6" s="290" customFormat="1" ht="12.75" x14ac:dyDescent="0.2">
      <c r="A10" s="291">
        <v>10</v>
      </c>
      <c r="B10" s="290" t="s">
        <v>433</v>
      </c>
      <c r="C10" s="290" t="s">
        <v>434</v>
      </c>
      <c r="D10" s="290" t="s">
        <v>435</v>
      </c>
      <c r="E10" s="292" t="s">
        <v>427</v>
      </c>
      <c r="F10" s="290" t="s">
        <v>410</v>
      </c>
    </row>
    <row r="11" spans="1:6" s="290" customFormat="1" ht="12.75" x14ac:dyDescent="0.2">
      <c r="A11" s="291">
        <v>11</v>
      </c>
      <c r="B11" s="290" t="s">
        <v>436</v>
      </c>
      <c r="C11" s="290" t="s">
        <v>437</v>
      </c>
      <c r="D11" s="290" t="s">
        <v>438</v>
      </c>
      <c r="E11" s="292" t="s">
        <v>427</v>
      </c>
      <c r="F11" s="290" t="s">
        <v>410</v>
      </c>
    </row>
    <row r="12" spans="1:6" s="290" customFormat="1" ht="12.75" x14ac:dyDescent="0.2">
      <c r="A12" s="291">
        <v>12</v>
      </c>
      <c r="B12" s="290" t="s">
        <v>439</v>
      </c>
      <c r="C12" s="290" t="s">
        <v>440</v>
      </c>
      <c r="D12" s="290" t="s">
        <v>441</v>
      </c>
      <c r="E12" s="292" t="s">
        <v>414</v>
      </c>
      <c r="F12" s="292" t="s">
        <v>414</v>
      </c>
    </row>
    <row r="13" spans="1:6" s="290" customFormat="1" ht="12.75" x14ac:dyDescent="0.2">
      <c r="A13" s="291">
        <v>13</v>
      </c>
      <c r="B13" s="290" t="s">
        <v>442</v>
      </c>
      <c r="C13" s="290" t="s">
        <v>443</v>
      </c>
      <c r="D13" s="290" t="s">
        <v>413</v>
      </c>
      <c r="E13" s="292" t="s">
        <v>414</v>
      </c>
      <c r="F13" s="292" t="s">
        <v>414</v>
      </c>
    </row>
    <row r="14" spans="1:6" s="290" customFormat="1" ht="12.75" x14ac:dyDescent="0.2">
      <c r="A14" s="291">
        <v>14</v>
      </c>
      <c r="B14" s="290" t="s">
        <v>444</v>
      </c>
      <c r="C14" s="290" t="s">
        <v>445</v>
      </c>
      <c r="D14" s="290" t="s">
        <v>446</v>
      </c>
      <c r="E14" s="292" t="s">
        <v>447</v>
      </c>
      <c r="F14" s="292" t="s">
        <v>447</v>
      </c>
    </row>
    <row r="15" spans="1:6" s="290" customFormat="1" ht="12.75" x14ac:dyDescent="0.2">
      <c r="A15" s="291">
        <v>15</v>
      </c>
      <c r="B15" s="290" t="s">
        <v>448</v>
      </c>
      <c r="C15" s="290" t="s">
        <v>449</v>
      </c>
      <c r="D15" s="290" t="s">
        <v>435</v>
      </c>
      <c r="E15" s="292" t="s">
        <v>427</v>
      </c>
      <c r="F15" s="290" t="s">
        <v>410</v>
      </c>
    </row>
    <row r="16" spans="1:6" s="290" customFormat="1" ht="12.75" x14ac:dyDescent="0.2">
      <c r="A16" s="291">
        <v>16</v>
      </c>
      <c r="B16" s="290" t="s">
        <v>450</v>
      </c>
      <c r="C16" s="290" t="s">
        <v>451</v>
      </c>
      <c r="D16" s="290" t="s">
        <v>452</v>
      </c>
      <c r="E16" s="292" t="s">
        <v>447</v>
      </c>
      <c r="F16" s="292" t="s">
        <v>447</v>
      </c>
    </row>
    <row r="17" spans="1:6" s="290" customFormat="1" ht="12.75" x14ac:dyDescent="0.2">
      <c r="A17" s="291">
        <v>17</v>
      </c>
      <c r="B17" s="290" t="s">
        <v>453</v>
      </c>
      <c r="C17" s="290" t="s">
        <v>454</v>
      </c>
      <c r="D17" s="290" t="s">
        <v>438</v>
      </c>
      <c r="E17" s="292" t="s">
        <v>427</v>
      </c>
      <c r="F17" s="290" t="s">
        <v>410</v>
      </c>
    </row>
    <row r="18" spans="1:6" s="290" customFormat="1" ht="12.75" x14ac:dyDescent="0.2">
      <c r="A18" s="291">
        <v>18</v>
      </c>
      <c r="B18" s="290" t="s">
        <v>455</v>
      </c>
      <c r="C18" s="290" t="s">
        <v>456</v>
      </c>
      <c r="D18" s="290" t="s">
        <v>441</v>
      </c>
      <c r="E18" s="292" t="s">
        <v>414</v>
      </c>
      <c r="F18" s="292" t="s">
        <v>414</v>
      </c>
    </row>
    <row r="19" spans="1:6" s="290" customFormat="1" ht="12.75" x14ac:dyDescent="0.2">
      <c r="A19" s="291">
        <v>19</v>
      </c>
      <c r="B19" s="290" t="s">
        <v>457</v>
      </c>
      <c r="C19" s="290" t="s">
        <v>458</v>
      </c>
      <c r="D19" s="290" t="s">
        <v>438</v>
      </c>
      <c r="E19" s="292" t="s">
        <v>427</v>
      </c>
      <c r="F19" s="290" t="s">
        <v>410</v>
      </c>
    </row>
    <row r="20" spans="1:6" s="290" customFormat="1" ht="12.75" x14ac:dyDescent="0.2">
      <c r="A20" s="291">
        <v>20</v>
      </c>
      <c r="B20" s="290" t="s">
        <v>459</v>
      </c>
      <c r="C20" s="290" t="s">
        <v>460</v>
      </c>
      <c r="D20" s="290" t="s">
        <v>461</v>
      </c>
      <c r="E20" s="292" t="s">
        <v>447</v>
      </c>
      <c r="F20" s="292" t="s">
        <v>447</v>
      </c>
    </row>
    <row r="21" spans="1:6" s="290" customFormat="1" ht="12.75" x14ac:dyDescent="0.2">
      <c r="A21" s="291">
        <v>21</v>
      </c>
      <c r="B21" s="290" t="s">
        <v>462</v>
      </c>
      <c r="C21" s="290" t="s">
        <v>463</v>
      </c>
      <c r="D21" s="290" t="s">
        <v>464</v>
      </c>
      <c r="E21" s="292" t="s">
        <v>409</v>
      </c>
      <c r="F21" s="290" t="s">
        <v>410</v>
      </c>
    </row>
    <row r="22" spans="1:6" s="290" customFormat="1" ht="12.75" x14ac:dyDescent="0.2">
      <c r="A22" s="291">
        <v>22</v>
      </c>
      <c r="B22" s="290" t="s">
        <v>465</v>
      </c>
      <c r="C22" s="290" t="s">
        <v>466</v>
      </c>
      <c r="D22" s="290" t="s">
        <v>467</v>
      </c>
      <c r="E22" s="292" t="s">
        <v>427</v>
      </c>
      <c r="F22" s="290" t="s">
        <v>410</v>
      </c>
    </row>
    <row r="23" spans="1:6" s="290" customFormat="1" ht="12.75" x14ac:dyDescent="0.2">
      <c r="A23" s="291">
        <v>23</v>
      </c>
      <c r="B23" s="290" t="s">
        <v>468</v>
      </c>
      <c r="C23" s="290" t="s">
        <v>469</v>
      </c>
      <c r="D23" s="290" t="s">
        <v>435</v>
      </c>
      <c r="E23" s="292" t="s">
        <v>427</v>
      </c>
      <c r="F23" s="290" t="s">
        <v>410</v>
      </c>
    </row>
    <row r="24" spans="1:6" s="290" customFormat="1" ht="12.75" x14ac:dyDescent="0.2">
      <c r="A24" s="291">
        <v>24</v>
      </c>
      <c r="B24" s="290" t="s">
        <v>470</v>
      </c>
      <c r="C24" s="290" t="s">
        <v>471</v>
      </c>
      <c r="D24" s="290" t="s">
        <v>426</v>
      </c>
      <c r="E24" s="292" t="s">
        <v>427</v>
      </c>
      <c r="F24" s="290" t="s">
        <v>410</v>
      </c>
    </row>
    <row r="25" spans="1:6" s="290" customFormat="1" ht="12.75" x14ac:dyDescent="0.2">
      <c r="A25" s="291">
        <v>25</v>
      </c>
      <c r="B25" s="290" t="s">
        <v>472</v>
      </c>
      <c r="C25" s="290" t="s">
        <v>473</v>
      </c>
      <c r="D25" s="290" t="s">
        <v>464</v>
      </c>
      <c r="E25" s="292" t="s">
        <v>409</v>
      </c>
      <c r="F25" s="290" t="s">
        <v>410</v>
      </c>
    </row>
    <row r="26" spans="1:6" s="290" customFormat="1" ht="12.75" x14ac:dyDescent="0.2">
      <c r="A26" s="291">
        <v>26</v>
      </c>
      <c r="B26" s="290" t="s">
        <v>474</v>
      </c>
      <c r="C26" s="290" t="s">
        <v>475</v>
      </c>
      <c r="D26" s="290" t="s">
        <v>408</v>
      </c>
      <c r="E26" s="292" t="s">
        <v>409</v>
      </c>
      <c r="F26" s="290" t="s">
        <v>410</v>
      </c>
    </row>
    <row r="27" spans="1:6" s="290" customFormat="1" ht="12.75" x14ac:dyDescent="0.2">
      <c r="A27" s="291">
        <v>27</v>
      </c>
      <c r="B27" s="290" t="s">
        <v>476</v>
      </c>
      <c r="C27" s="290" t="s">
        <v>477</v>
      </c>
      <c r="D27" s="290" t="s">
        <v>413</v>
      </c>
      <c r="E27" s="292" t="s">
        <v>414</v>
      </c>
      <c r="F27" s="292" t="s">
        <v>414</v>
      </c>
    </row>
    <row r="28" spans="1:6" s="290" customFormat="1" ht="12.75" x14ac:dyDescent="0.2">
      <c r="A28" s="291">
        <v>28</v>
      </c>
      <c r="B28" s="290" t="s">
        <v>478</v>
      </c>
      <c r="C28" s="290" t="s">
        <v>479</v>
      </c>
      <c r="D28" s="290" t="s">
        <v>441</v>
      </c>
      <c r="E28" s="292" t="s">
        <v>414</v>
      </c>
      <c r="F28" s="292" t="s">
        <v>414</v>
      </c>
    </row>
    <row r="29" spans="1:6" s="290" customFormat="1" ht="12.75" x14ac:dyDescent="0.2">
      <c r="A29" s="291">
        <v>29</v>
      </c>
      <c r="B29" s="290" t="s">
        <v>480</v>
      </c>
      <c r="C29" s="290" t="s">
        <v>481</v>
      </c>
      <c r="D29" s="290" t="s">
        <v>441</v>
      </c>
      <c r="E29" s="292" t="s">
        <v>414</v>
      </c>
      <c r="F29" s="292" t="s">
        <v>414</v>
      </c>
    </row>
    <row r="30" spans="1:6" s="290" customFormat="1" ht="12.75" x14ac:dyDescent="0.2">
      <c r="A30" s="291">
        <v>30</v>
      </c>
      <c r="B30" s="290" t="s">
        <v>482</v>
      </c>
      <c r="C30" s="290" t="s">
        <v>483</v>
      </c>
      <c r="D30" s="290" t="s">
        <v>484</v>
      </c>
      <c r="E30" s="292" t="s">
        <v>427</v>
      </c>
      <c r="F30" s="290" t="s">
        <v>410</v>
      </c>
    </row>
    <row r="31" spans="1:6" s="290" customFormat="1" ht="12.75" x14ac:dyDescent="0.2">
      <c r="A31" s="291">
        <v>31</v>
      </c>
      <c r="B31" s="290" t="s">
        <v>485</v>
      </c>
      <c r="C31" s="290" t="s">
        <v>486</v>
      </c>
      <c r="D31" s="290" t="s">
        <v>408</v>
      </c>
      <c r="E31" s="292" t="s">
        <v>409</v>
      </c>
      <c r="F31" s="290" t="s">
        <v>410</v>
      </c>
    </row>
    <row r="32" spans="1:6" s="290" customFormat="1" ht="12.75" x14ac:dyDescent="0.2">
      <c r="A32" s="291">
        <v>32</v>
      </c>
      <c r="B32" s="290" t="s">
        <v>487</v>
      </c>
      <c r="C32" s="290" t="s">
        <v>488</v>
      </c>
      <c r="D32" s="290" t="s">
        <v>484</v>
      </c>
      <c r="E32" s="292" t="s">
        <v>427</v>
      </c>
      <c r="F32" s="290" t="s">
        <v>410</v>
      </c>
    </row>
    <row r="33" spans="1:6" s="290" customFormat="1" ht="12.75" x14ac:dyDescent="0.2">
      <c r="A33" s="291">
        <v>33</v>
      </c>
      <c r="B33" s="290" t="s">
        <v>489</v>
      </c>
      <c r="C33" s="290" t="s">
        <v>490</v>
      </c>
      <c r="D33" s="290" t="s">
        <v>408</v>
      </c>
      <c r="E33" s="292" t="s">
        <v>409</v>
      </c>
      <c r="F33" s="290" t="s">
        <v>410</v>
      </c>
    </row>
    <row r="34" spans="1:6" s="290" customFormat="1" ht="13.2" x14ac:dyDescent="0.25">
      <c r="A34" s="291">
        <v>34</v>
      </c>
      <c r="B34" s="290" t="s">
        <v>491</v>
      </c>
      <c r="C34" s="290" t="s">
        <v>492</v>
      </c>
      <c r="D34" s="290" t="s">
        <v>452</v>
      </c>
      <c r="E34" s="292" t="s">
        <v>447</v>
      </c>
      <c r="F34" s="292" t="s">
        <v>447</v>
      </c>
    </row>
    <row r="35" spans="1:6" s="290" customFormat="1" ht="12.75" x14ac:dyDescent="0.2">
      <c r="A35" s="291">
        <v>35</v>
      </c>
      <c r="B35" s="290" t="s">
        <v>493</v>
      </c>
      <c r="C35" s="290" t="s">
        <v>494</v>
      </c>
      <c r="D35" s="290" t="s">
        <v>452</v>
      </c>
      <c r="E35" s="292" t="s">
        <v>447</v>
      </c>
      <c r="F35" s="292" t="s">
        <v>447</v>
      </c>
    </row>
    <row r="36" spans="1:6" s="290" customFormat="1" ht="12.75" x14ac:dyDescent="0.2">
      <c r="A36" s="291">
        <v>36</v>
      </c>
      <c r="B36" s="290" t="s">
        <v>495</v>
      </c>
      <c r="C36" s="290" t="s">
        <v>496</v>
      </c>
      <c r="D36" s="290" t="s">
        <v>438</v>
      </c>
      <c r="E36" s="292" t="s">
        <v>427</v>
      </c>
      <c r="F36" s="290" t="s">
        <v>410</v>
      </c>
    </row>
    <row r="37" spans="1:6" s="290" customFormat="1" ht="13.2" x14ac:dyDescent="0.25">
      <c r="A37" s="291">
        <v>37</v>
      </c>
      <c r="B37" s="290" t="s">
        <v>497</v>
      </c>
      <c r="C37" s="290" t="s">
        <v>498</v>
      </c>
      <c r="D37" s="290" t="s">
        <v>430</v>
      </c>
      <c r="E37" s="292" t="s">
        <v>418</v>
      </c>
      <c r="F37" s="290" t="s">
        <v>410</v>
      </c>
    </row>
    <row r="38" spans="1:6" s="290" customFormat="1" ht="13.2" x14ac:dyDescent="0.25">
      <c r="A38" s="291">
        <v>38</v>
      </c>
      <c r="B38" s="290" t="s">
        <v>499</v>
      </c>
      <c r="C38" s="290" t="s">
        <v>500</v>
      </c>
      <c r="D38" s="290" t="s">
        <v>417</v>
      </c>
      <c r="E38" s="292" t="s">
        <v>418</v>
      </c>
      <c r="F38" s="290" t="s">
        <v>410</v>
      </c>
    </row>
    <row r="39" spans="1:6" s="290" customFormat="1" ht="13.2" x14ac:dyDescent="0.25">
      <c r="A39" s="291">
        <v>39</v>
      </c>
      <c r="B39" s="290" t="s">
        <v>501</v>
      </c>
      <c r="C39" s="290" t="s">
        <v>502</v>
      </c>
      <c r="D39" s="290" t="s">
        <v>503</v>
      </c>
      <c r="E39" s="292" t="s">
        <v>418</v>
      </c>
      <c r="F39" s="290" t="s">
        <v>410</v>
      </c>
    </row>
    <row r="40" spans="1:6" s="290" customFormat="1" ht="13.2" x14ac:dyDescent="0.25">
      <c r="A40" s="291">
        <v>40</v>
      </c>
      <c r="B40" s="290" t="s">
        <v>504</v>
      </c>
      <c r="C40" s="290" t="s">
        <v>505</v>
      </c>
      <c r="D40" s="290" t="s">
        <v>506</v>
      </c>
      <c r="E40" s="292" t="s">
        <v>414</v>
      </c>
      <c r="F40" s="292" t="s">
        <v>414</v>
      </c>
    </row>
    <row r="41" spans="1:6" s="290" customFormat="1" ht="13.2" x14ac:dyDescent="0.25">
      <c r="A41" s="291">
        <v>41</v>
      </c>
      <c r="B41" s="290" t="s">
        <v>507</v>
      </c>
      <c r="C41" s="290" t="s">
        <v>508</v>
      </c>
      <c r="D41" s="290" t="s">
        <v>509</v>
      </c>
      <c r="E41" s="292" t="s">
        <v>447</v>
      </c>
      <c r="F41" s="292" t="s">
        <v>447</v>
      </c>
    </row>
    <row r="42" spans="1:6" s="290" customFormat="1" ht="13.2" x14ac:dyDescent="0.25">
      <c r="A42" s="291">
        <v>42</v>
      </c>
      <c r="B42" s="290" t="s">
        <v>510</v>
      </c>
      <c r="C42" s="290" t="s">
        <v>511</v>
      </c>
      <c r="D42" s="290" t="s">
        <v>430</v>
      </c>
      <c r="E42" s="292" t="s">
        <v>418</v>
      </c>
      <c r="F42" s="290" t="s">
        <v>410</v>
      </c>
    </row>
    <row r="43" spans="1:6" s="290" customFormat="1" ht="13.2" x14ac:dyDescent="0.25">
      <c r="A43" s="291">
        <v>43</v>
      </c>
      <c r="B43" s="290" t="s">
        <v>512</v>
      </c>
      <c r="C43" s="290" t="s">
        <v>513</v>
      </c>
      <c r="D43" s="290" t="s">
        <v>506</v>
      </c>
      <c r="E43" s="292" t="s">
        <v>414</v>
      </c>
      <c r="F43" s="292" t="s">
        <v>414</v>
      </c>
    </row>
    <row r="44" spans="1:6" s="290" customFormat="1" ht="13.2" x14ac:dyDescent="0.25">
      <c r="A44" s="291">
        <v>44</v>
      </c>
      <c r="B44" s="290" t="s">
        <v>514</v>
      </c>
      <c r="C44" s="290" t="s">
        <v>515</v>
      </c>
      <c r="D44" s="290" t="s">
        <v>467</v>
      </c>
      <c r="E44" s="292" t="s">
        <v>427</v>
      </c>
      <c r="F44" s="290" t="s">
        <v>410</v>
      </c>
    </row>
    <row r="45" spans="1:6" s="290" customFormat="1" ht="13.2" x14ac:dyDescent="0.25">
      <c r="A45" s="291">
        <v>45</v>
      </c>
      <c r="B45" s="290" t="s">
        <v>516</v>
      </c>
      <c r="C45" s="290" t="s">
        <v>517</v>
      </c>
      <c r="D45" s="290" t="s">
        <v>484</v>
      </c>
      <c r="E45" s="292" t="s">
        <v>427</v>
      </c>
      <c r="F45" s="290" t="s">
        <v>410</v>
      </c>
    </row>
    <row r="46" spans="1:6" s="290" customFormat="1" ht="13.2" x14ac:dyDescent="0.25">
      <c r="A46" s="291">
        <v>46</v>
      </c>
      <c r="B46" s="290" t="s">
        <v>518</v>
      </c>
      <c r="C46" s="290" t="s">
        <v>519</v>
      </c>
      <c r="D46" s="290" t="s">
        <v>441</v>
      </c>
      <c r="E46" s="292" t="s">
        <v>414</v>
      </c>
      <c r="F46" s="292" t="s">
        <v>414</v>
      </c>
    </row>
    <row r="47" spans="1:6" s="290" customFormat="1" ht="13.2" x14ac:dyDescent="0.25">
      <c r="A47" s="291">
        <v>47</v>
      </c>
      <c r="B47" s="290" t="s">
        <v>520</v>
      </c>
      <c r="C47" s="290" t="s">
        <v>521</v>
      </c>
      <c r="D47" s="290" t="s">
        <v>438</v>
      </c>
      <c r="E47" s="292" t="s">
        <v>427</v>
      </c>
      <c r="F47" s="290" t="s">
        <v>410</v>
      </c>
    </row>
    <row r="48" spans="1:6" s="290" customFormat="1" ht="13.2" x14ac:dyDescent="0.25">
      <c r="A48" s="291">
        <v>48</v>
      </c>
      <c r="B48" s="290" t="s">
        <v>522</v>
      </c>
      <c r="C48" s="290" t="s">
        <v>523</v>
      </c>
      <c r="D48" s="290" t="s">
        <v>430</v>
      </c>
      <c r="E48" s="292" t="s">
        <v>418</v>
      </c>
      <c r="F48" s="290" t="s">
        <v>410</v>
      </c>
    </row>
    <row r="49" spans="1:11" s="290" customFormat="1" ht="13.2" x14ac:dyDescent="0.25">
      <c r="A49" s="291">
        <v>49</v>
      </c>
      <c r="B49" s="290" t="s">
        <v>524</v>
      </c>
      <c r="C49" s="290" t="s">
        <v>525</v>
      </c>
      <c r="D49" s="290" t="s">
        <v>441</v>
      </c>
      <c r="E49" s="292" t="s">
        <v>414</v>
      </c>
      <c r="F49" s="292" t="s">
        <v>414</v>
      </c>
    </row>
    <row r="50" spans="1:11" s="290" customFormat="1" ht="13.2" x14ac:dyDescent="0.25">
      <c r="A50" s="291">
        <v>50</v>
      </c>
      <c r="B50" s="290" t="s">
        <v>526</v>
      </c>
      <c r="C50" s="290" t="s">
        <v>527</v>
      </c>
      <c r="D50" s="290" t="s">
        <v>503</v>
      </c>
      <c r="E50" s="292" t="s">
        <v>418</v>
      </c>
      <c r="F50" s="290" t="s">
        <v>410</v>
      </c>
    </row>
    <row r="51" spans="1:11" s="290" customFormat="1" ht="13.2" x14ac:dyDescent="0.25">
      <c r="A51" s="291">
        <v>51</v>
      </c>
      <c r="B51" s="290" t="s">
        <v>528</v>
      </c>
      <c r="C51" s="290" t="s">
        <v>529</v>
      </c>
      <c r="D51" s="290" t="s">
        <v>430</v>
      </c>
      <c r="E51" s="292" t="s">
        <v>418</v>
      </c>
      <c r="F51" s="290" t="s">
        <v>410</v>
      </c>
    </row>
    <row r="52" spans="1:11" s="290" customFormat="1" ht="13.2" x14ac:dyDescent="0.25">
      <c r="A52" s="291">
        <v>52</v>
      </c>
      <c r="B52" s="290" t="s">
        <v>530</v>
      </c>
      <c r="C52" s="290" t="s">
        <v>531</v>
      </c>
      <c r="D52" s="290" t="s">
        <v>441</v>
      </c>
      <c r="E52" s="292" t="s">
        <v>414</v>
      </c>
      <c r="F52" s="292" t="s">
        <v>414</v>
      </c>
    </row>
    <row r="53" spans="1:11" s="290" customFormat="1" ht="13.2" x14ac:dyDescent="0.25">
      <c r="A53" s="291">
        <v>53</v>
      </c>
      <c r="B53" s="290" t="s">
        <v>532</v>
      </c>
      <c r="C53" s="290" t="s">
        <v>533</v>
      </c>
      <c r="D53" s="290" t="s">
        <v>417</v>
      </c>
      <c r="E53" s="292" t="s">
        <v>418</v>
      </c>
      <c r="F53" s="290" t="s">
        <v>410</v>
      </c>
    </row>
    <row r="54" spans="1:11" s="290" customFormat="1" ht="13.2" x14ac:dyDescent="0.25">
      <c r="A54" s="291">
        <v>54</v>
      </c>
      <c r="B54" s="290" t="s">
        <v>534</v>
      </c>
      <c r="C54" s="290" t="s">
        <v>535</v>
      </c>
      <c r="D54" s="290" t="s">
        <v>408</v>
      </c>
      <c r="E54" s="292" t="s">
        <v>409</v>
      </c>
      <c r="F54" s="290" t="s">
        <v>410</v>
      </c>
    </row>
    <row r="55" spans="1:11" s="290" customFormat="1" ht="13.2" x14ac:dyDescent="0.25">
      <c r="A55" s="291">
        <v>55</v>
      </c>
      <c r="B55" s="290" t="s">
        <v>536</v>
      </c>
      <c r="C55" s="290" t="s">
        <v>537</v>
      </c>
      <c r="D55" s="290" t="s">
        <v>441</v>
      </c>
      <c r="E55" s="292" t="s">
        <v>414</v>
      </c>
      <c r="F55" s="292" t="s">
        <v>414</v>
      </c>
    </row>
    <row r="56" spans="1:11" s="290" customFormat="1" ht="13.2" x14ac:dyDescent="0.25">
      <c r="A56" s="291">
        <v>56</v>
      </c>
      <c r="B56" s="290" t="s">
        <v>538</v>
      </c>
      <c r="C56" s="290" t="s">
        <v>539</v>
      </c>
      <c r="D56" s="290" t="s">
        <v>441</v>
      </c>
      <c r="E56" s="292" t="s">
        <v>414</v>
      </c>
      <c r="F56" s="292" t="s">
        <v>414</v>
      </c>
    </row>
    <row r="57" spans="1:11" s="290" customFormat="1" ht="13.2" x14ac:dyDescent="0.25">
      <c r="A57" s="291">
        <v>57</v>
      </c>
      <c r="B57" s="290" t="s">
        <v>540</v>
      </c>
      <c r="C57" s="290" t="s">
        <v>541</v>
      </c>
      <c r="D57" s="290" t="s">
        <v>452</v>
      </c>
      <c r="E57" s="292" t="s">
        <v>447</v>
      </c>
      <c r="F57" s="292" t="s">
        <v>447</v>
      </c>
    </row>
    <row r="58" spans="1:11" s="290" customFormat="1" ht="13.2" x14ac:dyDescent="0.25">
      <c r="A58" s="291">
        <v>58</v>
      </c>
      <c r="B58" s="290" t="s">
        <v>542</v>
      </c>
      <c r="C58" s="290" t="s">
        <v>543</v>
      </c>
      <c r="D58" s="290" t="s">
        <v>430</v>
      </c>
      <c r="E58" s="292" t="s">
        <v>418</v>
      </c>
      <c r="F58" s="290" t="s">
        <v>410</v>
      </c>
    </row>
    <row r="59" spans="1:11" s="290" customFormat="1" ht="13.2" x14ac:dyDescent="0.25">
      <c r="A59" s="291">
        <v>59</v>
      </c>
      <c r="B59" s="290" t="s">
        <v>544</v>
      </c>
      <c r="C59" s="290" t="s">
        <v>545</v>
      </c>
      <c r="D59" s="290" t="s">
        <v>584</v>
      </c>
      <c r="E59" s="292" t="s">
        <v>427</v>
      </c>
      <c r="F59" s="290" t="s">
        <v>410</v>
      </c>
      <c r="G59" s="292"/>
      <c r="I59" s="292"/>
      <c r="K59" s="292"/>
    </row>
    <row r="60" spans="1:11" s="290" customFormat="1" ht="13.2" x14ac:dyDescent="0.25">
      <c r="A60" s="291">
        <v>60</v>
      </c>
      <c r="B60" s="290" t="s">
        <v>546</v>
      </c>
      <c r="C60" s="290" t="s">
        <v>547</v>
      </c>
      <c r="D60" s="290" t="s">
        <v>435</v>
      </c>
      <c r="E60" s="292" t="s">
        <v>427</v>
      </c>
      <c r="F60" s="290" t="s">
        <v>410</v>
      </c>
    </row>
    <row r="61" spans="1:11" s="290" customFormat="1" ht="13.2" x14ac:dyDescent="0.25">
      <c r="A61" s="291">
        <v>61</v>
      </c>
      <c r="B61" s="290" t="s">
        <v>548</v>
      </c>
      <c r="C61" s="290" t="s">
        <v>154</v>
      </c>
      <c r="D61" s="290" t="s">
        <v>413</v>
      </c>
      <c r="E61" s="292" t="s">
        <v>414</v>
      </c>
      <c r="F61" s="292" t="s">
        <v>414</v>
      </c>
    </row>
    <row r="62" spans="1:11" s="290" customFormat="1" ht="13.2" x14ac:dyDescent="0.25">
      <c r="A62" s="291">
        <v>62</v>
      </c>
      <c r="B62" s="290" t="s">
        <v>549</v>
      </c>
      <c r="C62" s="290" t="s">
        <v>550</v>
      </c>
      <c r="D62" s="290" t="s">
        <v>464</v>
      </c>
      <c r="E62" s="292" t="s">
        <v>409</v>
      </c>
      <c r="F62" s="290" t="s">
        <v>410</v>
      </c>
    </row>
    <row r="63" spans="1:11" s="290" customFormat="1" ht="13.2" x14ac:dyDescent="0.25">
      <c r="A63" s="291">
        <v>63</v>
      </c>
      <c r="B63" s="290" t="s">
        <v>551</v>
      </c>
      <c r="C63" s="290" t="s">
        <v>552</v>
      </c>
      <c r="D63" s="290" t="s">
        <v>464</v>
      </c>
      <c r="E63" s="292" t="s">
        <v>409</v>
      </c>
      <c r="F63" s="290" t="s">
        <v>410</v>
      </c>
    </row>
    <row r="64" spans="1:11" s="290" customFormat="1" ht="13.2" x14ac:dyDescent="0.25">
      <c r="A64" s="291">
        <v>64</v>
      </c>
      <c r="B64" s="290" t="s">
        <v>553</v>
      </c>
      <c r="C64" s="290" t="s">
        <v>554</v>
      </c>
      <c r="D64" s="290" t="s">
        <v>464</v>
      </c>
      <c r="E64" s="292" t="s">
        <v>409</v>
      </c>
      <c r="F64" s="290" t="s">
        <v>410</v>
      </c>
    </row>
    <row r="65" spans="1:6" s="290" customFormat="1" ht="13.2" x14ac:dyDescent="0.25">
      <c r="A65" s="291">
        <v>65</v>
      </c>
      <c r="B65" s="290" t="s">
        <v>555</v>
      </c>
      <c r="C65" s="290" t="s">
        <v>556</v>
      </c>
      <c r="D65" s="290" t="s">
        <v>464</v>
      </c>
      <c r="E65" s="292" t="s">
        <v>409</v>
      </c>
      <c r="F65" s="290" t="s">
        <v>410</v>
      </c>
    </row>
    <row r="66" spans="1:6" s="290" customFormat="1" ht="13.2" x14ac:dyDescent="0.25">
      <c r="A66" s="291">
        <v>66</v>
      </c>
      <c r="B66" s="290" t="s">
        <v>557</v>
      </c>
      <c r="C66" s="290" t="s">
        <v>558</v>
      </c>
      <c r="D66" s="290" t="s">
        <v>408</v>
      </c>
      <c r="E66" s="292" t="s">
        <v>409</v>
      </c>
      <c r="F66" s="290" t="s">
        <v>410</v>
      </c>
    </row>
    <row r="67" spans="1:6" s="290" customFormat="1" ht="13.2" x14ac:dyDescent="0.25">
      <c r="A67" s="291">
        <v>67</v>
      </c>
      <c r="B67" s="290" t="s">
        <v>559</v>
      </c>
      <c r="C67" s="290" t="s">
        <v>560</v>
      </c>
      <c r="D67" s="290" t="s">
        <v>452</v>
      </c>
      <c r="E67" s="292" t="s">
        <v>447</v>
      </c>
      <c r="F67" s="292" t="s">
        <v>447</v>
      </c>
    </row>
    <row r="68" spans="1:6" s="290" customFormat="1" ht="13.2" x14ac:dyDescent="0.25">
      <c r="A68" s="291">
        <v>68</v>
      </c>
      <c r="B68" s="290" t="s">
        <v>561</v>
      </c>
      <c r="C68" s="290" t="s">
        <v>562</v>
      </c>
      <c r="D68" s="290" t="s">
        <v>446</v>
      </c>
      <c r="E68" s="292" t="s">
        <v>447</v>
      </c>
      <c r="F68" s="292" t="s">
        <v>447</v>
      </c>
    </row>
    <row r="69" spans="1:6" s="290" customFormat="1" ht="13.2" x14ac:dyDescent="0.25">
      <c r="A69" s="291">
        <v>69</v>
      </c>
      <c r="B69" s="290" t="s">
        <v>563</v>
      </c>
      <c r="C69" s="290" t="s">
        <v>564</v>
      </c>
      <c r="D69" s="290" t="s">
        <v>426</v>
      </c>
      <c r="E69" s="292" t="s">
        <v>427</v>
      </c>
      <c r="F69" s="290" t="s">
        <v>410</v>
      </c>
    </row>
    <row r="70" spans="1:6" s="290" customFormat="1" ht="13.2" x14ac:dyDescent="0.25">
      <c r="A70" s="291">
        <v>70</v>
      </c>
      <c r="B70" s="290" t="s">
        <v>565</v>
      </c>
      <c r="C70" s="290" t="s">
        <v>566</v>
      </c>
      <c r="D70" s="290" t="s">
        <v>567</v>
      </c>
      <c r="E70" s="292" t="s">
        <v>418</v>
      </c>
      <c r="F70" s="290" t="s">
        <v>410</v>
      </c>
    </row>
    <row r="71" spans="1:6" s="290" customFormat="1" ht="13.2" x14ac:dyDescent="0.25">
      <c r="A71" s="291">
        <v>71</v>
      </c>
      <c r="B71" s="290" t="s">
        <v>568</v>
      </c>
      <c r="C71" s="290" t="s">
        <v>569</v>
      </c>
      <c r="D71" s="290" t="s">
        <v>430</v>
      </c>
      <c r="E71" s="292" t="s">
        <v>418</v>
      </c>
      <c r="F71" s="290" t="s">
        <v>410</v>
      </c>
    </row>
    <row r="72" spans="1:6" s="290" customFormat="1" ht="13.2" x14ac:dyDescent="0.25">
      <c r="A72" s="291">
        <v>72</v>
      </c>
      <c r="B72" s="290" t="s">
        <v>570</v>
      </c>
      <c r="C72" s="290" t="s">
        <v>571</v>
      </c>
      <c r="D72" s="290" t="s">
        <v>509</v>
      </c>
      <c r="E72" s="292" t="s">
        <v>447</v>
      </c>
      <c r="F72" s="292" t="s">
        <v>447</v>
      </c>
    </row>
    <row r="73" spans="1:6" s="290" customFormat="1" ht="13.2" x14ac:dyDescent="0.25">
      <c r="A73" s="291">
        <v>73</v>
      </c>
      <c r="B73" s="290" t="s">
        <v>572</v>
      </c>
      <c r="C73" s="290" t="s">
        <v>573</v>
      </c>
      <c r="D73" s="290" t="s">
        <v>430</v>
      </c>
      <c r="E73" s="292" t="s">
        <v>418</v>
      </c>
      <c r="F73" s="290" t="s">
        <v>410</v>
      </c>
    </row>
    <row r="74" spans="1:6" s="290" customFormat="1" ht="13.2" x14ac:dyDescent="0.25">
      <c r="A74" s="291">
        <v>74</v>
      </c>
      <c r="B74" s="290" t="s">
        <v>574</v>
      </c>
      <c r="C74" s="290" t="s">
        <v>575</v>
      </c>
      <c r="D74" s="290" t="s">
        <v>452</v>
      </c>
      <c r="E74" s="292" t="s">
        <v>447</v>
      </c>
      <c r="F74" s="292" t="s">
        <v>447</v>
      </c>
    </row>
    <row r="75" spans="1:6" s="290" customFormat="1" ht="13.2" x14ac:dyDescent="0.25">
      <c r="A75" s="291">
        <v>75</v>
      </c>
      <c r="B75" s="290" t="s">
        <v>576</v>
      </c>
      <c r="C75" s="290" t="s">
        <v>577</v>
      </c>
      <c r="D75" s="290" t="s">
        <v>430</v>
      </c>
      <c r="E75" s="292" t="s">
        <v>418</v>
      </c>
      <c r="F75" s="290" t="s">
        <v>410</v>
      </c>
    </row>
    <row r="76" spans="1:6" s="290" customFormat="1" ht="13.2" x14ac:dyDescent="0.25">
      <c r="A76" s="291">
        <v>76</v>
      </c>
      <c r="B76" s="290" t="s">
        <v>578</v>
      </c>
      <c r="C76" s="290" t="s">
        <v>579</v>
      </c>
      <c r="D76" s="290" t="s">
        <v>417</v>
      </c>
      <c r="E76" s="292" t="s">
        <v>418</v>
      </c>
      <c r="F76" s="290" t="s">
        <v>410</v>
      </c>
    </row>
    <row r="77" spans="1:6" s="290" customFormat="1" ht="13.2" x14ac:dyDescent="0.25">
      <c r="A77" s="291">
        <v>77</v>
      </c>
      <c r="B77" s="290" t="s">
        <v>580</v>
      </c>
      <c r="C77" s="290" t="s">
        <v>581</v>
      </c>
      <c r="D77" s="290" t="s">
        <v>441</v>
      </c>
      <c r="E77" s="292" t="s">
        <v>414</v>
      </c>
      <c r="F77" s="292" t="s">
        <v>414</v>
      </c>
    </row>
    <row r="78" spans="1:6" s="290" customFormat="1" ht="13.2" x14ac:dyDescent="0.25">
      <c r="A78" s="291">
        <v>78</v>
      </c>
      <c r="B78" s="290" t="s">
        <v>582</v>
      </c>
      <c r="C78" s="290" t="s">
        <v>583</v>
      </c>
      <c r="D78" s="290" t="s">
        <v>584</v>
      </c>
      <c r="E78" s="292" t="s">
        <v>427</v>
      </c>
      <c r="F78" s="290" t="s">
        <v>410</v>
      </c>
    </row>
    <row r="79" spans="1:6" s="290" customFormat="1" ht="13.2" x14ac:dyDescent="0.25">
      <c r="A79" s="291">
        <v>79</v>
      </c>
      <c r="B79" s="290" t="s">
        <v>585</v>
      </c>
      <c r="C79" s="290" t="s">
        <v>586</v>
      </c>
      <c r="D79" s="290" t="s">
        <v>452</v>
      </c>
      <c r="E79" s="292" t="s">
        <v>447</v>
      </c>
      <c r="F79" s="292" t="s">
        <v>447</v>
      </c>
    </row>
    <row r="80" spans="1:6" s="290" customFormat="1" ht="13.2" x14ac:dyDescent="0.25">
      <c r="A80" s="291">
        <v>80</v>
      </c>
      <c r="B80" s="290" t="s">
        <v>587</v>
      </c>
      <c r="C80" s="290" t="s">
        <v>588</v>
      </c>
      <c r="D80" s="290" t="s">
        <v>484</v>
      </c>
      <c r="E80" s="292" t="s">
        <v>427</v>
      </c>
      <c r="F80" s="290" t="s">
        <v>410</v>
      </c>
    </row>
    <row r="81" spans="1:6" s="290" customFormat="1" ht="13.2" x14ac:dyDescent="0.25">
      <c r="A81" s="291">
        <v>81</v>
      </c>
      <c r="B81" s="290" t="s">
        <v>589</v>
      </c>
      <c r="C81" s="290" t="s">
        <v>590</v>
      </c>
      <c r="D81" s="290" t="s">
        <v>452</v>
      </c>
      <c r="E81" s="292" t="s">
        <v>447</v>
      </c>
      <c r="F81" s="292" t="s">
        <v>447</v>
      </c>
    </row>
    <row r="82" spans="1:6" s="290" customFormat="1" ht="13.2" x14ac:dyDescent="0.25">
      <c r="A82" s="291">
        <v>82</v>
      </c>
      <c r="B82" s="290" t="s">
        <v>591</v>
      </c>
      <c r="C82" s="290" t="s">
        <v>592</v>
      </c>
      <c r="D82" s="290" t="s">
        <v>408</v>
      </c>
      <c r="E82" s="292" t="s">
        <v>409</v>
      </c>
      <c r="F82" s="290" t="s">
        <v>410</v>
      </c>
    </row>
    <row r="83" spans="1:6" s="290" customFormat="1" ht="13.2" x14ac:dyDescent="0.25">
      <c r="A83" s="291">
        <v>83</v>
      </c>
      <c r="B83" s="290" t="s">
        <v>593</v>
      </c>
      <c r="C83" s="290" t="s">
        <v>594</v>
      </c>
      <c r="D83" s="290" t="s">
        <v>503</v>
      </c>
      <c r="E83" s="292" t="s">
        <v>418</v>
      </c>
      <c r="F83" s="290" t="s">
        <v>410</v>
      </c>
    </row>
    <row r="84" spans="1:6" s="290" customFormat="1" ht="13.2" x14ac:dyDescent="0.25">
      <c r="A84" s="291">
        <v>84</v>
      </c>
      <c r="B84" s="290" t="s">
        <v>595</v>
      </c>
      <c r="C84" s="290" t="s">
        <v>596</v>
      </c>
      <c r="D84" s="290" t="s">
        <v>503</v>
      </c>
      <c r="E84" s="292" t="s">
        <v>418</v>
      </c>
      <c r="F84" s="290" t="s">
        <v>410</v>
      </c>
    </row>
    <row r="85" spans="1:6" s="290" customFormat="1" ht="13.2" x14ac:dyDescent="0.25">
      <c r="A85" s="291">
        <v>85</v>
      </c>
      <c r="B85" s="290" t="s">
        <v>597</v>
      </c>
      <c r="C85" s="290" t="s">
        <v>598</v>
      </c>
      <c r="D85" s="290" t="s">
        <v>452</v>
      </c>
      <c r="E85" s="292" t="s">
        <v>447</v>
      </c>
      <c r="F85" s="292" t="s">
        <v>447</v>
      </c>
    </row>
    <row r="86" spans="1:6" s="290" customFormat="1" ht="13.2" x14ac:dyDescent="0.25">
      <c r="A86" s="291">
        <v>86</v>
      </c>
      <c r="B86" s="290" t="s">
        <v>599</v>
      </c>
      <c r="C86" s="290" t="s">
        <v>600</v>
      </c>
      <c r="D86" s="290" t="s">
        <v>446</v>
      </c>
      <c r="E86" s="292" t="s">
        <v>447</v>
      </c>
      <c r="F86" s="292" t="s">
        <v>447</v>
      </c>
    </row>
    <row r="87" spans="1:6" s="290" customFormat="1" ht="13.2" x14ac:dyDescent="0.25">
      <c r="A87" s="291">
        <v>87</v>
      </c>
      <c r="B87" s="290" t="s">
        <v>601</v>
      </c>
      <c r="C87" s="290" t="s">
        <v>602</v>
      </c>
      <c r="D87" s="290" t="s">
        <v>435</v>
      </c>
      <c r="E87" s="292" t="s">
        <v>427</v>
      </c>
      <c r="F87" s="290" t="s">
        <v>410</v>
      </c>
    </row>
    <row r="88" spans="1:6" s="290" customFormat="1" ht="13.2" x14ac:dyDescent="0.25">
      <c r="A88" s="291">
        <v>88</v>
      </c>
      <c r="B88" s="290" t="s">
        <v>603</v>
      </c>
      <c r="C88" s="290" t="s">
        <v>604</v>
      </c>
      <c r="D88" s="290" t="s">
        <v>430</v>
      </c>
      <c r="E88" s="292" t="s">
        <v>418</v>
      </c>
      <c r="F88" s="290" t="s">
        <v>410</v>
      </c>
    </row>
    <row r="89" spans="1:6" s="290" customFormat="1" ht="13.2" x14ac:dyDescent="0.25">
      <c r="A89" s="291">
        <v>89</v>
      </c>
      <c r="B89" s="290" t="s">
        <v>605</v>
      </c>
      <c r="C89" s="290" t="s">
        <v>606</v>
      </c>
      <c r="D89" s="290" t="s">
        <v>441</v>
      </c>
      <c r="E89" s="292" t="s">
        <v>414</v>
      </c>
      <c r="F89" s="292" t="s">
        <v>414</v>
      </c>
    </row>
    <row r="90" spans="1:6" s="290" customFormat="1" ht="13.2" x14ac:dyDescent="0.25">
      <c r="A90" s="291">
        <v>90</v>
      </c>
      <c r="B90" s="290" t="s">
        <v>607</v>
      </c>
      <c r="C90" s="290" t="s">
        <v>608</v>
      </c>
      <c r="D90" s="290" t="s">
        <v>506</v>
      </c>
      <c r="E90" s="292" t="s">
        <v>414</v>
      </c>
      <c r="F90" s="292" t="s">
        <v>414</v>
      </c>
    </row>
    <row r="91" spans="1:6" s="290" customFormat="1" ht="13.2" x14ac:dyDescent="0.25">
      <c r="A91" s="291">
        <v>91</v>
      </c>
      <c r="B91" s="290" t="s">
        <v>609</v>
      </c>
      <c r="C91" s="290" t="s">
        <v>610</v>
      </c>
      <c r="D91" s="290" t="s">
        <v>408</v>
      </c>
      <c r="E91" s="292" t="s">
        <v>409</v>
      </c>
      <c r="F91" s="290" t="s">
        <v>410</v>
      </c>
    </row>
    <row r="92" spans="1:6" s="290" customFormat="1" ht="13.2" x14ac:dyDescent="0.25">
      <c r="A92" s="291">
        <v>92</v>
      </c>
      <c r="B92" s="290" t="s">
        <v>611</v>
      </c>
      <c r="C92" s="290" t="s">
        <v>612</v>
      </c>
      <c r="D92" s="290" t="s">
        <v>464</v>
      </c>
      <c r="E92" s="292" t="s">
        <v>409</v>
      </c>
      <c r="F92" s="290" t="s">
        <v>410</v>
      </c>
    </row>
    <row r="93" spans="1:6" s="290" customFormat="1" ht="13.2" x14ac:dyDescent="0.25">
      <c r="A93" s="291">
        <v>93</v>
      </c>
      <c r="B93" s="290" t="s">
        <v>613</v>
      </c>
      <c r="C93" s="290" t="s">
        <v>614</v>
      </c>
      <c r="D93" s="290" t="s">
        <v>506</v>
      </c>
      <c r="E93" s="292" t="s">
        <v>414</v>
      </c>
      <c r="F93" s="292" t="s">
        <v>414</v>
      </c>
    </row>
    <row r="94" spans="1:6" s="290" customFormat="1" ht="13.2" x14ac:dyDescent="0.25">
      <c r="A94" s="291">
        <v>94</v>
      </c>
      <c r="B94" s="290" t="s">
        <v>615</v>
      </c>
      <c r="C94" s="290" t="s">
        <v>616</v>
      </c>
      <c r="D94" s="290" t="s">
        <v>438</v>
      </c>
      <c r="E94" s="292" t="s">
        <v>427</v>
      </c>
      <c r="F94" s="290" t="s">
        <v>410</v>
      </c>
    </row>
    <row r="95" spans="1:6" s="290" customFormat="1" ht="13.2" x14ac:dyDescent="0.25">
      <c r="A95" s="291">
        <v>95</v>
      </c>
      <c r="B95" s="290" t="s">
        <v>617</v>
      </c>
      <c r="C95" s="290" t="s">
        <v>618</v>
      </c>
      <c r="D95" s="290" t="s">
        <v>426</v>
      </c>
      <c r="E95" s="292" t="s">
        <v>427</v>
      </c>
      <c r="F95" s="290" t="s">
        <v>410</v>
      </c>
    </row>
    <row r="96" spans="1:6" s="290" customFormat="1" ht="13.2" x14ac:dyDescent="0.25">
      <c r="A96" s="291">
        <v>96</v>
      </c>
      <c r="B96" s="290" t="s">
        <v>619</v>
      </c>
      <c r="C96" s="290" t="s">
        <v>620</v>
      </c>
      <c r="D96" s="290" t="s">
        <v>461</v>
      </c>
      <c r="E96" s="292" t="s">
        <v>447</v>
      </c>
      <c r="F96" s="292" t="s">
        <v>447</v>
      </c>
    </row>
    <row r="97" spans="1:6" s="290" customFormat="1" ht="13.2" x14ac:dyDescent="0.25">
      <c r="A97" s="291">
        <v>97</v>
      </c>
      <c r="B97" s="290" t="s">
        <v>621</v>
      </c>
      <c r="C97" s="290" t="s">
        <v>622</v>
      </c>
      <c r="D97" s="290" t="s">
        <v>413</v>
      </c>
      <c r="E97" s="292" t="s">
        <v>414</v>
      </c>
      <c r="F97" s="292" t="s">
        <v>414</v>
      </c>
    </row>
    <row r="98" spans="1:6" s="290" customFormat="1" ht="13.2" x14ac:dyDescent="0.25">
      <c r="A98" s="291">
        <v>98</v>
      </c>
      <c r="B98" s="290" t="s">
        <v>623</v>
      </c>
      <c r="C98" s="290" t="s">
        <v>624</v>
      </c>
      <c r="D98" s="290" t="s">
        <v>408</v>
      </c>
      <c r="E98" s="292" t="s">
        <v>409</v>
      </c>
      <c r="F98" s="290" t="s">
        <v>410</v>
      </c>
    </row>
    <row r="99" spans="1:6" s="290" customFormat="1" ht="13.2" x14ac:dyDescent="0.25">
      <c r="A99" s="291">
        <v>99</v>
      </c>
      <c r="B99" s="290" t="s">
        <v>625</v>
      </c>
      <c r="C99" s="290" t="s">
        <v>626</v>
      </c>
      <c r="D99" s="290" t="s">
        <v>567</v>
      </c>
      <c r="E99" s="292" t="s">
        <v>418</v>
      </c>
      <c r="F99" s="290" t="s">
        <v>410</v>
      </c>
    </row>
    <row r="100" spans="1:6" s="290" customFormat="1" ht="13.2" x14ac:dyDescent="0.25">
      <c r="A100" s="291">
        <v>100</v>
      </c>
      <c r="B100" s="290" t="s">
        <v>627</v>
      </c>
      <c r="C100" s="290" t="s">
        <v>628</v>
      </c>
      <c r="D100" s="290" t="s">
        <v>509</v>
      </c>
      <c r="E100" s="292" t="s">
        <v>447</v>
      </c>
      <c r="F100" s="292" t="s">
        <v>447</v>
      </c>
    </row>
    <row r="101" spans="1:6" s="290" customFormat="1" ht="13.2" x14ac:dyDescent="0.25">
      <c r="A101" s="291">
        <v>101</v>
      </c>
      <c r="B101" s="290" t="s">
        <v>629</v>
      </c>
      <c r="C101" s="290" t="s">
        <v>630</v>
      </c>
      <c r="D101" s="290" t="s">
        <v>446</v>
      </c>
      <c r="E101" s="292" t="s">
        <v>447</v>
      </c>
      <c r="F101" s="292" t="s">
        <v>447</v>
      </c>
    </row>
    <row r="102" spans="1:6" s="290" customFormat="1" ht="13.2" x14ac:dyDescent="0.25">
      <c r="A102" s="291">
        <v>102</v>
      </c>
      <c r="B102" s="290" t="s">
        <v>631</v>
      </c>
      <c r="C102" s="290" t="s">
        <v>632</v>
      </c>
      <c r="D102" s="290" t="s">
        <v>509</v>
      </c>
      <c r="E102" s="292" t="s">
        <v>447</v>
      </c>
      <c r="F102" s="292" t="s">
        <v>447</v>
      </c>
    </row>
    <row r="103" spans="1:6" s="290" customFormat="1" ht="13.2" x14ac:dyDescent="0.25">
      <c r="A103" s="291">
        <v>103</v>
      </c>
      <c r="B103" s="290" t="s">
        <v>633</v>
      </c>
      <c r="C103" s="290" t="s">
        <v>634</v>
      </c>
      <c r="D103" s="290" t="s">
        <v>441</v>
      </c>
      <c r="E103" s="292" t="s">
        <v>414</v>
      </c>
      <c r="F103" s="292" t="s">
        <v>414</v>
      </c>
    </row>
    <row r="104" spans="1:6" s="290" customFormat="1" ht="13.2" x14ac:dyDescent="0.25">
      <c r="A104" s="291">
        <v>104</v>
      </c>
      <c r="B104" s="290" t="s">
        <v>635</v>
      </c>
      <c r="C104" s="290" t="s">
        <v>636</v>
      </c>
      <c r="D104" s="290" t="s">
        <v>413</v>
      </c>
      <c r="E104" s="292" t="s">
        <v>414</v>
      </c>
      <c r="F104" s="292" t="s">
        <v>414</v>
      </c>
    </row>
    <row r="105" spans="1:6" s="290" customFormat="1" ht="13.2" x14ac:dyDescent="0.25">
      <c r="A105" s="291">
        <v>105</v>
      </c>
      <c r="B105" s="290" t="s">
        <v>637</v>
      </c>
      <c r="C105" s="290" t="s">
        <v>638</v>
      </c>
      <c r="D105" s="290" t="s">
        <v>413</v>
      </c>
      <c r="E105" s="292" t="s">
        <v>414</v>
      </c>
      <c r="F105" s="292" t="s">
        <v>414</v>
      </c>
    </row>
    <row r="106" spans="1:6" s="290" customFormat="1" ht="13.2" x14ac:dyDescent="0.25">
      <c r="A106" s="291">
        <v>106</v>
      </c>
      <c r="B106" s="290" t="s">
        <v>639</v>
      </c>
      <c r="C106" s="290" t="s">
        <v>640</v>
      </c>
      <c r="D106" s="290" t="s">
        <v>446</v>
      </c>
      <c r="E106" s="292" t="s">
        <v>447</v>
      </c>
      <c r="F106" s="292" t="s">
        <v>447</v>
      </c>
    </row>
    <row r="107" spans="1:6" s="290" customFormat="1" ht="13.2" x14ac:dyDescent="0.25">
      <c r="A107" s="291">
        <v>107</v>
      </c>
      <c r="B107" s="290" t="s">
        <v>641</v>
      </c>
      <c r="C107" s="290" t="s">
        <v>642</v>
      </c>
      <c r="D107" s="290" t="s">
        <v>446</v>
      </c>
      <c r="E107" s="292" t="s">
        <v>447</v>
      </c>
      <c r="F107" s="292" t="s">
        <v>447</v>
      </c>
    </row>
    <row r="108" spans="1:6" s="290" customFormat="1" ht="13.2" x14ac:dyDescent="0.25">
      <c r="A108" s="291">
        <v>108</v>
      </c>
      <c r="B108" s="290" t="s">
        <v>643</v>
      </c>
      <c r="C108" s="290" t="s">
        <v>644</v>
      </c>
      <c r="D108" s="290" t="s">
        <v>446</v>
      </c>
      <c r="E108" s="292" t="s">
        <v>447</v>
      </c>
      <c r="F108" s="292" t="s">
        <v>447</v>
      </c>
    </row>
    <row r="109" spans="1:6" s="290" customFormat="1" ht="13.2" x14ac:dyDescent="0.25">
      <c r="A109" s="291">
        <v>109</v>
      </c>
      <c r="B109" s="290" t="s">
        <v>645</v>
      </c>
      <c r="C109" s="290" t="s">
        <v>646</v>
      </c>
      <c r="D109" s="290" t="s">
        <v>464</v>
      </c>
      <c r="E109" s="292" t="s">
        <v>409</v>
      </c>
      <c r="F109" s="290" t="s">
        <v>410</v>
      </c>
    </row>
    <row r="110" spans="1:6" s="290" customFormat="1" ht="13.2" x14ac:dyDescent="0.25">
      <c r="A110" s="291">
        <v>110</v>
      </c>
      <c r="B110" s="290" t="s">
        <v>647</v>
      </c>
      <c r="C110" s="290" t="s">
        <v>648</v>
      </c>
      <c r="D110" s="290" t="s">
        <v>503</v>
      </c>
      <c r="E110" s="292" t="s">
        <v>418</v>
      </c>
      <c r="F110" s="290" t="s">
        <v>410</v>
      </c>
    </row>
    <row r="111" spans="1:6" s="290" customFormat="1" ht="13.2" x14ac:dyDescent="0.25">
      <c r="A111" s="291">
        <v>111</v>
      </c>
      <c r="B111" s="290" t="s">
        <v>649</v>
      </c>
      <c r="C111" s="290" t="s">
        <v>650</v>
      </c>
      <c r="D111" s="290" t="s">
        <v>484</v>
      </c>
      <c r="E111" s="292" t="s">
        <v>427</v>
      </c>
      <c r="F111" s="290" t="s">
        <v>410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10" workbookViewId="0">
      <selection activeCell="D8" sqref="D8:K8"/>
    </sheetView>
  </sheetViews>
  <sheetFormatPr defaultColWidth="9.6640625" defaultRowHeight="13.8" x14ac:dyDescent="0.3"/>
  <cols>
    <col min="1" max="1" width="11.88671875" style="294" customWidth="1"/>
    <col min="2" max="2" width="11" style="294" customWidth="1"/>
    <col min="3" max="4" width="9.109375" style="294" customWidth="1"/>
    <col min="5" max="5" width="8.33203125" style="294" customWidth="1"/>
    <col min="6" max="7" width="9.109375" style="294" customWidth="1"/>
    <col min="8" max="8" width="8.109375" style="294" customWidth="1"/>
    <col min="9" max="14" width="9.109375" style="294" customWidth="1"/>
    <col min="15" max="16384" width="9.6640625" style="294"/>
  </cols>
  <sheetData>
    <row r="1" spans="1:14" ht="24" customHeight="1" x14ac:dyDescent="0.25">
      <c r="A1" s="572" t="str">
        <f>CONCATENATE("Gentile ",PROPER(questionario!D8),",")</f>
        <v>Gentile ,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</row>
    <row r="2" spans="1:14" ht="24" customHeight="1" x14ac:dyDescent="0.25">
      <c r="A2" s="564" t="s">
        <v>651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</row>
    <row r="3" spans="1:14" ht="36" customHeight="1" x14ac:dyDescent="0.3">
      <c r="A3" s="573" t="s">
        <v>652</v>
      </c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</row>
    <row r="4" spans="1:14" ht="24" customHeight="1" x14ac:dyDescent="0.25"/>
    <row r="5" spans="1:14" ht="24" customHeight="1" x14ac:dyDescent="0.3">
      <c r="A5" s="575"/>
      <c r="B5" s="576"/>
      <c r="C5" s="577" t="s">
        <v>53</v>
      </c>
      <c r="D5" s="577"/>
      <c r="E5" s="577"/>
      <c r="F5" s="577" t="s">
        <v>34</v>
      </c>
      <c r="G5" s="577"/>
      <c r="H5" s="577"/>
      <c r="I5" s="577" t="s">
        <v>54</v>
      </c>
      <c r="J5" s="577"/>
      <c r="K5" s="577"/>
      <c r="L5" s="577" t="s">
        <v>37</v>
      </c>
      <c r="M5" s="577"/>
      <c r="N5" s="577"/>
    </row>
    <row r="6" spans="1:14" ht="24" customHeight="1" x14ac:dyDescent="0.3">
      <c r="A6" s="575"/>
      <c r="B6" s="576"/>
      <c r="C6" s="295" t="s">
        <v>22</v>
      </c>
      <c r="D6" s="296" t="s">
        <v>23</v>
      </c>
      <c r="E6" s="297" t="s">
        <v>53</v>
      </c>
      <c r="F6" s="295" t="s">
        <v>22</v>
      </c>
      <c r="G6" s="296" t="s">
        <v>23</v>
      </c>
      <c r="H6" s="297" t="s">
        <v>53</v>
      </c>
      <c r="I6" s="295" t="s">
        <v>22</v>
      </c>
      <c r="J6" s="296" t="s">
        <v>23</v>
      </c>
      <c r="K6" s="297" t="s">
        <v>53</v>
      </c>
      <c r="L6" s="295" t="s">
        <v>22</v>
      </c>
      <c r="M6" s="296" t="s">
        <v>23</v>
      </c>
      <c r="N6" s="297" t="s">
        <v>53</v>
      </c>
    </row>
    <row r="7" spans="1:14" ht="24" customHeight="1" x14ac:dyDescent="0.25">
      <c r="A7" s="566" t="s">
        <v>57</v>
      </c>
      <c r="B7" s="567"/>
      <c r="C7" s="298">
        <f>+F7+I7+L7</f>
        <v>0</v>
      </c>
      <c r="D7" s="299">
        <f>+G7+J7+M7</f>
        <v>0</v>
      </c>
      <c r="E7" s="300">
        <f>+H7+K7+N7</f>
        <v>0</v>
      </c>
      <c r="F7" s="329">
        <f>+questionario!S73</f>
        <v>0</v>
      </c>
      <c r="G7" s="330">
        <f>+questionario!T73</f>
        <v>0</v>
      </c>
      <c r="H7" s="331">
        <f>+F7+G7</f>
        <v>0</v>
      </c>
      <c r="I7" s="329">
        <f>+questionario!V73</f>
        <v>0</v>
      </c>
      <c r="J7" s="330">
        <f>+questionario!W73</f>
        <v>0</v>
      </c>
      <c r="K7" s="331">
        <f>+I7+J7</f>
        <v>0</v>
      </c>
      <c r="L7" s="329">
        <f>+questionario!Y73</f>
        <v>0</v>
      </c>
      <c r="M7" s="330">
        <f>+questionario!Z73</f>
        <v>0</v>
      </c>
      <c r="N7" s="331">
        <f>+L7+M7</f>
        <v>0</v>
      </c>
    </row>
    <row r="8" spans="1:14" ht="24" customHeight="1" x14ac:dyDescent="0.25">
      <c r="A8" s="566" t="s">
        <v>58</v>
      </c>
      <c r="B8" s="568"/>
      <c r="C8" s="351" t="str">
        <f>IF(C$7&gt;0,+(F8*F$7+I8*I$7+L8*L$7)/C$7,"0")</f>
        <v>0</v>
      </c>
      <c r="D8" s="352" t="str">
        <f>IF(D$7&gt;0,+(G8*G$7+J8*J$7+M8*M$7)/D$7,"0")</f>
        <v>0</v>
      </c>
      <c r="E8" s="353" t="str">
        <f>IF(C7&gt;0,IF(D7&gt;0,+(C8*C7+D8*D7)/E7,C8),D8)</f>
        <v>0</v>
      </c>
      <c r="F8" s="354" t="str">
        <f>+questionario!S74</f>
        <v>0</v>
      </c>
      <c r="G8" s="355" t="str">
        <f>+questionario!T74</f>
        <v>0</v>
      </c>
      <c r="H8" s="356" t="str">
        <f>IF(F7&gt;0,IF(G7&gt;0,+(F8*F7+G8*G7)/H7,F8),G8)</f>
        <v>0</v>
      </c>
      <c r="I8" s="354" t="str">
        <f>+questionario!V74</f>
        <v>0</v>
      </c>
      <c r="J8" s="355" t="str">
        <f>+questionario!W74</f>
        <v>0</v>
      </c>
      <c r="K8" s="356" t="str">
        <f>IF(I7&gt;0,IF(J7&gt;0,+(I8*I7+J8*J7)/K7,I8),J8)</f>
        <v>0</v>
      </c>
      <c r="L8" s="354" t="str">
        <f>+questionario!Y74</f>
        <v>0</v>
      </c>
      <c r="M8" s="355" t="str">
        <f>+questionario!Z74</f>
        <v>0</v>
      </c>
      <c r="N8" s="356" t="str">
        <f>IF(L7&gt;0,IF(M7&gt;0,+(L8*L7+M8*M7)/N7,L8),M8)</f>
        <v>0</v>
      </c>
    </row>
    <row r="9" spans="1:14" ht="24" customHeight="1" x14ac:dyDescent="0.25">
      <c r="A9" s="566" t="s">
        <v>59</v>
      </c>
      <c r="B9" s="567"/>
      <c r="C9" s="351" t="str">
        <f>IF($C$7&gt;0,+(F9*$F$7+I9*$I$7+L9*$L$7)/$C$7,"0")</f>
        <v>0</v>
      </c>
      <c r="D9" s="352" t="str">
        <f>IF(D$7&gt;0,+(G9*G$7+J9*J$7+M9*M$7)/D$7,"0")</f>
        <v>0</v>
      </c>
      <c r="E9" s="353" t="str">
        <f>IF(C7&gt;0,IF(D7&gt;0,+(C9*C7+D9*D7)/E7,C9),D9)</f>
        <v>0</v>
      </c>
      <c r="F9" s="354" t="str">
        <f>+questionario!S75</f>
        <v>0</v>
      </c>
      <c r="G9" s="355" t="str">
        <f>+questionario!T75</f>
        <v>0</v>
      </c>
      <c r="H9" s="356" t="str">
        <f>IF(F7&gt;0,IF(G7&gt;0,+(F9*F7+G9*G7)/H7,F9),G9)</f>
        <v>0</v>
      </c>
      <c r="I9" s="354" t="str">
        <f>+questionario!V75</f>
        <v>0</v>
      </c>
      <c r="J9" s="355" t="str">
        <f>+questionario!W75</f>
        <v>0</v>
      </c>
      <c r="K9" s="356" t="str">
        <f>IF(I7&gt;0,IF(J7&gt;0,+(I9*I7+J9*J7)/K7,I9),J9)</f>
        <v>0</v>
      </c>
      <c r="L9" s="354" t="str">
        <f>+questionario!Y75</f>
        <v>0</v>
      </c>
      <c r="M9" s="355" t="str">
        <f>+questionario!Z75</f>
        <v>0</v>
      </c>
      <c r="N9" s="356" t="str">
        <f>IF(L7&gt;0,IF(M7&gt;0,+(L9*L7+M9*M7)/N7,L9),M9)</f>
        <v>0</v>
      </c>
    </row>
    <row r="10" spans="1:14" ht="24" customHeight="1" x14ac:dyDescent="0.25">
      <c r="A10" s="566" t="s">
        <v>60</v>
      </c>
      <c r="B10" s="567"/>
      <c r="C10" s="301" t="str">
        <f>IF($C$7&gt;0,+(F10*$F$7+I10*$I$7+L10*$L$7)/$C$7,"0")</f>
        <v>0</v>
      </c>
      <c r="D10" s="302" t="str">
        <f>IF(D$7&gt;0,+(G10*G$7+J10*J$7+M10*M$7)/D$7,"0")</f>
        <v>0</v>
      </c>
      <c r="E10" s="303" t="str">
        <f>IF(C7&gt;0,IF(D7&gt;0,+E8-E9,C10),D10)</f>
        <v>0</v>
      </c>
      <c r="F10" s="332" t="str">
        <f>IF(F7&gt;0,+F8-F9,"0")</f>
        <v>0</v>
      </c>
      <c r="G10" s="333" t="str">
        <f>IF(G7&gt;0,+G8-G9,"0")</f>
        <v>0</v>
      </c>
      <c r="H10" s="334" t="str">
        <f>IF(F7&gt;0,IF(G7&gt;0,+H8-H9,F10),G10)</f>
        <v>0</v>
      </c>
      <c r="I10" s="332" t="str">
        <f>IF(I7&gt;0,+I8-I9,"0")</f>
        <v>0</v>
      </c>
      <c r="J10" s="333" t="str">
        <f>IF(J7&gt;0,+J8-J9,"0")</f>
        <v>0</v>
      </c>
      <c r="K10" s="334" t="str">
        <f>IF(I7&gt;0,IF(J7&gt;0,+K8-K9,I10),J10)</f>
        <v>0</v>
      </c>
      <c r="L10" s="332" t="str">
        <f>IF(L7&gt;0,+L8-L9,"0")</f>
        <v>0</v>
      </c>
      <c r="M10" s="333" t="str">
        <f>IF(M7&gt;0,+M8-M9,"0")</f>
        <v>0</v>
      </c>
      <c r="N10" s="334" t="str">
        <f>IF(L7&gt;0,IF(M7&gt;0,+N8-N9,L10),M10)</f>
        <v>0</v>
      </c>
    </row>
    <row r="11" spans="1:14" ht="24" customHeight="1" x14ac:dyDescent="0.3">
      <c r="A11" s="569" t="s">
        <v>89</v>
      </c>
      <c r="B11" s="570"/>
      <c r="C11" s="304" t="str">
        <f>IF($C$7&gt;0,+(F11*$F$7+I11*$I$7+L11*$L$7)/$C$7,"0")</f>
        <v>0</v>
      </c>
      <c r="D11" s="305" t="str">
        <f>IF(D$7&gt;0,+(G11*G$7+J11*J$7+M11*M$7)/D$7,"0")</f>
        <v>0</v>
      </c>
      <c r="E11" s="306" t="str">
        <f>IF(C7&gt;0,IF(D7&gt;0,+E10/E8,C11),D11)</f>
        <v>0</v>
      </c>
      <c r="F11" s="304" t="str">
        <f>IF(F7&gt;0,+F10/F8,"0")</f>
        <v>0</v>
      </c>
      <c r="G11" s="305" t="str">
        <f>IF(G7&gt;0,+G10/G8,"0")</f>
        <v>0</v>
      </c>
      <c r="H11" s="306" t="str">
        <f>IF(F7&gt;0,IF(G7&gt;0,+H10/H8,F11),G11)</f>
        <v>0</v>
      </c>
      <c r="I11" s="304" t="str">
        <f>IF(I7&gt;0,+I10/I8,"0")</f>
        <v>0</v>
      </c>
      <c r="J11" s="305" t="str">
        <f>IF(J7&gt;0,+J10/J8,"0")</f>
        <v>0</v>
      </c>
      <c r="K11" s="306" t="str">
        <f>IF(I7&gt;0,IF(J7&gt;0,+K10/K8,I11),J11)</f>
        <v>0</v>
      </c>
      <c r="L11" s="304" t="str">
        <f>IF(L7&gt;0,+L10/L8,"0")</f>
        <v>0</v>
      </c>
      <c r="M11" s="305" t="str">
        <f>IF(M7&gt;0,+M10/M8,"0")</f>
        <v>0</v>
      </c>
      <c r="N11" s="306" t="str">
        <f>IF(L7&gt;0,IF(M7&gt;0,+N10/N8,L11),M11)</f>
        <v>0</v>
      </c>
    </row>
    <row r="12" spans="1:14" ht="24" customHeight="1" x14ac:dyDescent="0.25">
      <c r="A12" s="571" t="s">
        <v>679</v>
      </c>
      <c r="B12" s="571"/>
      <c r="C12" s="571"/>
      <c r="D12" s="571"/>
      <c r="E12" s="571"/>
      <c r="F12" s="571"/>
      <c r="G12" s="571"/>
      <c r="H12" s="571"/>
      <c r="I12" s="571"/>
      <c r="J12" s="571"/>
      <c r="K12" s="571"/>
      <c r="L12" s="571"/>
      <c r="M12" s="571"/>
      <c r="N12" s="571"/>
    </row>
    <row r="13" spans="1:14" ht="24" customHeight="1" x14ac:dyDescent="0.25"/>
    <row r="14" spans="1:14" ht="24" customHeight="1" x14ac:dyDescent="0.25">
      <c r="A14" s="564" t="s">
        <v>653</v>
      </c>
      <c r="B14" s="564"/>
      <c r="C14" s="564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</row>
    <row r="15" spans="1:14" ht="36" customHeight="1" x14ac:dyDescent="0.25">
      <c r="A15" s="565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5" s="565"/>
      <c r="C15" s="565"/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</row>
    <row r="16" spans="1:14" ht="24" customHeight="1" x14ac:dyDescent="0.25">
      <c r="A16" s="564" t="s">
        <v>654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</row>
    <row r="23" spans="1:17" ht="18" customHeight="1" x14ac:dyDescent="0.25">
      <c r="A23" s="307" t="s">
        <v>655</v>
      </c>
      <c r="B23" s="308"/>
      <c r="C23" s="308"/>
      <c r="D23" s="308"/>
      <c r="E23" s="309"/>
      <c r="F23" s="308"/>
      <c r="G23" s="308"/>
      <c r="H23" s="310"/>
      <c r="I23" s="311"/>
      <c r="J23" s="311"/>
      <c r="K23" s="311"/>
      <c r="L23" s="311"/>
      <c r="M23" s="311"/>
      <c r="N23" s="311"/>
      <c r="O23" s="311"/>
      <c r="P23" s="311"/>
      <c r="Q23" s="311"/>
    </row>
    <row r="24" spans="1:17" ht="18" customHeight="1" x14ac:dyDescent="0.25">
      <c r="A24" s="312"/>
      <c r="B24" s="313"/>
      <c r="C24" s="313"/>
      <c r="D24" s="313"/>
      <c r="E24" s="313"/>
      <c r="F24" s="313"/>
      <c r="G24" s="313"/>
      <c r="H24" s="314"/>
      <c r="I24" s="311"/>
      <c r="J24" s="311"/>
      <c r="K24" s="311"/>
      <c r="L24" s="311"/>
      <c r="M24" s="311"/>
      <c r="N24" s="311"/>
      <c r="O24" s="311"/>
      <c r="P24" s="311"/>
      <c r="Q24" s="311"/>
    </row>
    <row r="25" spans="1:17" ht="18" customHeight="1" x14ac:dyDescent="0.25">
      <c r="A25" s="315" t="s">
        <v>656</v>
      </c>
      <c r="B25" s="316"/>
      <c r="C25" s="316"/>
      <c r="D25" s="313"/>
      <c r="E25" s="313"/>
      <c r="F25" s="313"/>
      <c r="G25" s="317" t="s">
        <v>657</v>
      </c>
      <c r="H25" s="314"/>
      <c r="I25" s="311"/>
      <c r="J25" s="311"/>
      <c r="K25" s="311"/>
      <c r="L25" s="311"/>
      <c r="M25" s="311"/>
      <c r="N25" s="311"/>
      <c r="O25" s="311"/>
      <c r="P25" s="311"/>
      <c r="Q25" s="311"/>
    </row>
    <row r="26" spans="1:17" ht="18" customHeight="1" x14ac:dyDescent="0.25">
      <c r="A26" s="315"/>
      <c r="B26" s="313"/>
      <c r="C26" s="313"/>
      <c r="D26" s="313"/>
      <c r="E26" s="313"/>
      <c r="F26" s="313"/>
      <c r="G26" s="316"/>
      <c r="H26" s="314"/>
      <c r="I26" s="311"/>
      <c r="J26" s="311"/>
      <c r="K26" s="311"/>
      <c r="L26" s="311"/>
      <c r="M26" s="311"/>
      <c r="N26" s="311"/>
      <c r="O26" s="311"/>
      <c r="P26" s="311"/>
      <c r="Q26" s="311"/>
    </row>
    <row r="27" spans="1:17" ht="18" customHeight="1" x14ac:dyDescent="0.25">
      <c r="A27" s="315" t="s">
        <v>658</v>
      </c>
      <c r="B27" s="313"/>
      <c r="C27" s="313"/>
      <c r="D27" s="313"/>
      <c r="E27" s="313"/>
      <c r="F27" s="313"/>
      <c r="G27" s="316">
        <v>9</v>
      </c>
      <c r="H27" s="314"/>
      <c r="I27" s="311"/>
      <c r="J27" s="311"/>
      <c r="K27" s="311"/>
      <c r="L27" s="311"/>
      <c r="M27" s="311"/>
      <c r="N27" s="311"/>
      <c r="O27" s="311"/>
      <c r="P27" s="311"/>
      <c r="Q27" s="311"/>
    </row>
    <row r="28" spans="1:17" ht="18" customHeight="1" x14ac:dyDescent="0.25">
      <c r="A28" s="315" t="s">
        <v>673</v>
      </c>
      <c r="B28" s="313"/>
      <c r="C28" s="313"/>
      <c r="D28" s="313"/>
      <c r="E28" s="313"/>
      <c r="F28" s="313"/>
      <c r="G28" s="316">
        <v>11</v>
      </c>
      <c r="H28" s="314"/>
      <c r="I28" s="311"/>
      <c r="J28" s="311"/>
      <c r="K28" s="311"/>
      <c r="L28" s="311"/>
      <c r="M28" s="311"/>
      <c r="N28" s="311"/>
      <c r="O28" s="311"/>
      <c r="P28" s="311"/>
      <c r="Q28" s="311"/>
    </row>
    <row r="29" spans="1:17" ht="18" customHeight="1" x14ac:dyDescent="0.25">
      <c r="A29" s="315" t="s">
        <v>674</v>
      </c>
      <c r="B29" s="313"/>
      <c r="C29" s="313"/>
      <c r="D29" s="313"/>
      <c r="E29" s="313"/>
      <c r="F29" s="313"/>
      <c r="G29" s="316">
        <f>AVERAGE(G27:G28)</f>
        <v>10</v>
      </c>
      <c r="H29" s="314"/>
      <c r="I29" s="293"/>
      <c r="J29" s="293"/>
      <c r="K29" s="293"/>
      <c r="L29" s="293"/>
      <c r="M29" s="293"/>
      <c r="N29" s="293"/>
      <c r="O29" s="293"/>
      <c r="P29" s="293"/>
      <c r="Q29" s="293"/>
    </row>
    <row r="30" spans="1:17" ht="18" customHeight="1" x14ac:dyDescent="0.25">
      <c r="A30" s="315" t="s">
        <v>659</v>
      </c>
      <c r="B30" s="316"/>
      <c r="C30" s="316"/>
      <c r="D30" s="316"/>
      <c r="E30" s="316"/>
      <c r="F30" s="316"/>
      <c r="G30" s="316">
        <v>365</v>
      </c>
      <c r="H30" s="318"/>
      <c r="I30" s="293"/>
      <c r="J30" s="293"/>
      <c r="K30" s="293"/>
      <c r="L30" s="293"/>
      <c r="M30" s="293"/>
      <c r="N30" s="293"/>
      <c r="O30" s="293"/>
      <c r="P30" s="293"/>
      <c r="Q30" s="293"/>
    </row>
    <row r="31" spans="1:17" ht="18" customHeight="1" x14ac:dyDescent="0.25">
      <c r="A31" s="315" t="s">
        <v>660</v>
      </c>
      <c r="B31" s="316"/>
      <c r="C31" s="316"/>
      <c r="D31" s="316"/>
      <c r="E31" s="316"/>
      <c r="F31" s="316"/>
      <c r="G31" s="316">
        <v>105</v>
      </c>
      <c r="H31" s="318"/>
      <c r="I31" s="293"/>
      <c r="J31" s="293"/>
      <c r="K31" s="293"/>
      <c r="L31" s="293"/>
      <c r="M31" s="293"/>
      <c r="N31" s="293"/>
      <c r="O31" s="293"/>
      <c r="P31" s="293"/>
      <c r="Q31" s="293"/>
    </row>
    <row r="32" spans="1:17" ht="18" customHeight="1" x14ac:dyDescent="0.3">
      <c r="A32" s="315" t="s">
        <v>675</v>
      </c>
      <c r="B32" s="316"/>
      <c r="C32" s="316"/>
      <c r="D32" s="316"/>
      <c r="E32" s="316"/>
      <c r="F32" s="316"/>
      <c r="G32" s="316">
        <v>11</v>
      </c>
      <c r="H32" s="318"/>
      <c r="I32" s="319"/>
      <c r="J32" s="293"/>
      <c r="K32" s="293"/>
      <c r="L32" s="293"/>
      <c r="M32" s="293"/>
      <c r="N32" s="293"/>
      <c r="O32" s="293"/>
      <c r="P32" s="293"/>
      <c r="Q32" s="293"/>
    </row>
    <row r="33" spans="1:17" ht="18" customHeight="1" x14ac:dyDescent="0.25">
      <c r="A33" s="315" t="s">
        <v>661</v>
      </c>
      <c r="B33" s="313"/>
      <c r="C33" s="313"/>
      <c r="D33" s="313"/>
      <c r="E33" s="313"/>
      <c r="F33" s="313"/>
      <c r="G33" s="316">
        <v>33</v>
      </c>
      <c r="H33" s="314"/>
      <c r="I33" s="293"/>
      <c r="J33" s="293"/>
      <c r="K33" s="293"/>
      <c r="L33" s="293"/>
      <c r="M33" s="293"/>
      <c r="N33" s="293"/>
      <c r="O33" s="293"/>
      <c r="P33" s="293"/>
      <c r="Q33" s="293"/>
    </row>
    <row r="34" spans="1:17" ht="18" customHeight="1" x14ac:dyDescent="0.25">
      <c r="A34" s="315" t="s">
        <v>662</v>
      </c>
      <c r="B34" s="313"/>
      <c r="C34" s="313"/>
      <c r="D34" s="313"/>
      <c r="E34" s="313"/>
      <c r="F34" s="313"/>
      <c r="G34" s="316">
        <v>40</v>
      </c>
      <c r="H34" s="314"/>
      <c r="I34" s="293"/>
      <c r="J34" s="293"/>
      <c r="K34" s="293"/>
      <c r="L34" s="293"/>
      <c r="M34" s="293"/>
      <c r="N34" s="293"/>
      <c r="O34" s="293"/>
      <c r="P34" s="293"/>
      <c r="Q34" s="293"/>
    </row>
    <row r="35" spans="1:17" ht="18" customHeight="1" x14ac:dyDescent="0.25">
      <c r="A35" s="315" t="s">
        <v>663</v>
      </c>
      <c r="B35" s="313"/>
      <c r="C35" s="313"/>
      <c r="D35" s="313"/>
      <c r="E35" s="313"/>
      <c r="F35" s="313"/>
      <c r="G35" s="316">
        <v>60</v>
      </c>
      <c r="H35" s="314"/>
      <c r="I35" s="293"/>
      <c r="J35" s="293"/>
      <c r="K35" s="293"/>
      <c r="L35" s="293"/>
      <c r="M35" s="293"/>
      <c r="N35" s="293"/>
      <c r="O35" s="293"/>
      <c r="P35" s="293"/>
      <c r="Q35" s="293"/>
    </row>
    <row r="36" spans="1:17" ht="18" customHeight="1" x14ac:dyDescent="0.25">
      <c r="A36" s="315" t="s">
        <v>664</v>
      </c>
      <c r="B36" s="313"/>
      <c r="C36" s="313"/>
      <c r="D36" s="313"/>
      <c r="E36" s="313"/>
      <c r="F36" s="313"/>
      <c r="G36" s="316">
        <f>500/G29</f>
        <v>50</v>
      </c>
      <c r="H36" s="314"/>
      <c r="I36" s="293"/>
      <c r="J36" s="293"/>
      <c r="K36" s="293"/>
      <c r="L36" s="293"/>
      <c r="M36" s="293"/>
      <c r="N36" s="293"/>
      <c r="O36" s="293"/>
      <c r="P36" s="293"/>
      <c r="Q36" s="293"/>
    </row>
    <row r="37" spans="1:17" ht="18" customHeight="1" x14ac:dyDescent="0.25">
      <c r="A37" s="320" t="s">
        <v>676</v>
      </c>
      <c r="B37" s="313"/>
      <c r="C37" s="313"/>
      <c r="D37" s="313"/>
      <c r="E37" s="313"/>
      <c r="F37" s="313"/>
      <c r="G37" s="321">
        <v>1635</v>
      </c>
      <c r="H37" s="314"/>
      <c r="I37" s="293"/>
      <c r="J37" s="293"/>
      <c r="K37" s="293"/>
      <c r="L37" s="293"/>
      <c r="M37" s="293"/>
      <c r="N37" s="293"/>
      <c r="O37" s="293"/>
      <c r="P37" s="293"/>
      <c r="Q37" s="293"/>
    </row>
    <row r="38" spans="1:17" ht="18" customHeight="1" x14ac:dyDescent="0.25">
      <c r="A38" s="315"/>
      <c r="B38" s="313"/>
      <c r="C38" s="313"/>
      <c r="D38" s="313"/>
      <c r="E38" s="313"/>
      <c r="F38" s="313"/>
      <c r="G38" s="316"/>
      <c r="H38" s="314"/>
      <c r="I38" s="293"/>
      <c r="J38" s="293"/>
      <c r="K38" s="293"/>
      <c r="L38" s="293"/>
      <c r="M38" s="293"/>
      <c r="N38" s="293"/>
      <c r="O38" s="293"/>
      <c r="P38" s="293"/>
      <c r="Q38" s="293"/>
    </row>
    <row r="39" spans="1:17" ht="18" customHeight="1" x14ac:dyDescent="0.25">
      <c r="A39" s="315" t="s">
        <v>665</v>
      </c>
      <c r="B39" s="313"/>
      <c r="C39" s="313"/>
      <c r="D39" s="313"/>
      <c r="E39" s="313"/>
      <c r="F39" s="313"/>
      <c r="G39" s="316">
        <f>100/G29</f>
        <v>10</v>
      </c>
      <c r="H39" s="314"/>
      <c r="I39" s="293"/>
      <c r="J39" s="293"/>
      <c r="K39" s="293"/>
      <c r="L39" s="293"/>
      <c r="M39" s="293"/>
      <c r="N39" s="293"/>
      <c r="O39" s="293"/>
      <c r="P39" s="293"/>
      <c r="Q39" s="293"/>
    </row>
    <row r="40" spans="1:17" ht="18" customHeight="1" x14ac:dyDescent="0.25">
      <c r="A40" s="315" t="s">
        <v>63</v>
      </c>
      <c r="B40" s="313"/>
      <c r="C40" s="313"/>
      <c r="D40" s="313"/>
      <c r="E40" s="313"/>
      <c r="F40" s="313"/>
      <c r="G40" s="316">
        <f>100/G29</f>
        <v>10</v>
      </c>
      <c r="H40" s="314"/>
      <c r="I40" s="293"/>
      <c r="J40" s="293"/>
      <c r="K40" s="293"/>
      <c r="L40" s="293"/>
      <c r="M40" s="293"/>
      <c r="N40" s="293"/>
      <c r="O40" s="293"/>
      <c r="P40" s="293"/>
      <c r="Q40" s="293"/>
    </row>
    <row r="41" spans="1:17" ht="18" customHeight="1" x14ac:dyDescent="0.25">
      <c r="A41" s="315" t="s">
        <v>68</v>
      </c>
      <c r="B41" s="313"/>
      <c r="C41" s="313"/>
      <c r="D41" s="313"/>
      <c r="E41" s="313"/>
      <c r="F41" s="313"/>
      <c r="G41" s="316">
        <f>100/G29</f>
        <v>10</v>
      </c>
      <c r="H41" s="314"/>
      <c r="I41" s="311"/>
      <c r="J41" s="311"/>
      <c r="K41" s="311"/>
      <c r="L41" s="311"/>
      <c r="M41" s="311"/>
      <c r="N41" s="311"/>
      <c r="O41" s="311"/>
      <c r="P41" s="311"/>
      <c r="Q41" s="311"/>
    </row>
    <row r="42" spans="1:17" ht="18" customHeight="1" x14ac:dyDescent="0.25">
      <c r="A42" s="315" t="s">
        <v>666</v>
      </c>
      <c r="B42" s="313"/>
      <c r="C42" s="313"/>
      <c r="D42" s="313"/>
      <c r="E42" s="313"/>
      <c r="F42" s="313"/>
      <c r="G42" s="316">
        <f>100/G29</f>
        <v>10</v>
      </c>
      <c r="H42" s="314"/>
      <c r="I42" s="311"/>
      <c r="J42" s="311"/>
      <c r="K42" s="311"/>
      <c r="L42" s="311"/>
      <c r="M42" s="311"/>
      <c r="N42" s="311"/>
      <c r="O42" s="322"/>
      <c r="P42" s="311"/>
      <c r="Q42" s="311"/>
    </row>
    <row r="43" spans="1:17" ht="18" customHeight="1" x14ac:dyDescent="0.25">
      <c r="A43" s="315" t="s">
        <v>667</v>
      </c>
      <c r="B43" s="313"/>
      <c r="C43" s="313"/>
      <c r="D43" s="313"/>
      <c r="E43" s="313"/>
      <c r="F43" s="313"/>
      <c r="G43" s="316">
        <f>100/G29</f>
        <v>10</v>
      </c>
      <c r="H43" s="314"/>
      <c r="I43" s="311"/>
      <c r="J43" s="311"/>
      <c r="K43" s="311"/>
      <c r="L43" s="311"/>
      <c r="M43" s="311"/>
      <c r="N43" s="311"/>
      <c r="O43" s="311"/>
      <c r="P43" s="311"/>
      <c r="Q43" s="311"/>
    </row>
    <row r="44" spans="1:17" ht="18" customHeight="1" x14ac:dyDescent="0.25">
      <c r="A44" s="315" t="s">
        <v>75</v>
      </c>
      <c r="B44" s="313"/>
      <c r="C44" s="313"/>
      <c r="D44" s="313"/>
      <c r="E44" s="313"/>
      <c r="F44" s="313"/>
      <c r="G44" s="316">
        <f>100/G29</f>
        <v>10</v>
      </c>
      <c r="H44" s="314"/>
      <c r="I44" s="311"/>
      <c r="J44" s="311"/>
      <c r="K44" s="311"/>
      <c r="L44" s="311"/>
      <c r="M44" s="311"/>
      <c r="N44" s="311"/>
      <c r="O44" s="311"/>
      <c r="P44" s="311"/>
      <c r="Q44" s="311"/>
    </row>
    <row r="45" spans="1:17" ht="18" customHeight="1" x14ac:dyDescent="0.25">
      <c r="A45" s="315" t="s">
        <v>668</v>
      </c>
      <c r="B45" s="313"/>
      <c r="C45" s="313"/>
      <c r="D45" s="313"/>
      <c r="E45" s="313"/>
      <c r="F45" s="313"/>
      <c r="G45" s="316">
        <f>100/G29</f>
        <v>10</v>
      </c>
      <c r="H45" s="314"/>
      <c r="I45" s="311"/>
      <c r="J45" s="311"/>
      <c r="K45" s="311"/>
      <c r="L45" s="311"/>
      <c r="M45" s="311"/>
      <c r="N45" s="311"/>
      <c r="O45" s="311"/>
      <c r="P45" s="311"/>
      <c r="Q45" s="311"/>
    </row>
    <row r="46" spans="1:17" ht="18" customHeight="1" x14ac:dyDescent="0.25">
      <c r="A46" s="320" t="s">
        <v>669</v>
      </c>
      <c r="B46" s="313"/>
      <c r="C46" s="313"/>
      <c r="D46" s="313"/>
      <c r="E46" s="313"/>
      <c r="F46" s="313"/>
      <c r="G46" s="323">
        <f>SUM(G39:G45)</f>
        <v>70</v>
      </c>
      <c r="H46" s="314"/>
      <c r="I46" s="311"/>
      <c r="J46" s="311"/>
      <c r="K46" s="311"/>
      <c r="L46" s="311"/>
      <c r="M46" s="311"/>
      <c r="N46" s="311"/>
      <c r="O46" s="311"/>
      <c r="P46" s="311"/>
      <c r="Q46" s="311"/>
    </row>
    <row r="47" spans="1:17" ht="18" customHeight="1" x14ac:dyDescent="0.25">
      <c r="A47" s="315"/>
      <c r="B47" s="316"/>
      <c r="C47" s="316"/>
      <c r="D47" s="313"/>
      <c r="E47" s="313"/>
      <c r="F47" s="313"/>
      <c r="G47" s="313"/>
      <c r="H47" s="314"/>
      <c r="I47" s="311"/>
      <c r="J47" s="311"/>
      <c r="K47" s="311"/>
      <c r="L47" s="311"/>
      <c r="M47" s="311"/>
      <c r="N47" s="311"/>
      <c r="O47" s="311"/>
      <c r="P47" s="311"/>
      <c r="Q47" s="311"/>
    </row>
    <row r="48" spans="1:17" ht="18" customHeight="1" x14ac:dyDescent="0.25">
      <c r="A48" s="324" t="s">
        <v>670</v>
      </c>
      <c r="B48" s="325"/>
      <c r="C48" s="326"/>
      <c r="D48" s="325"/>
      <c r="E48" s="325"/>
      <c r="F48" s="325"/>
      <c r="G48" s="327">
        <f>G46/G37</f>
        <v>4.2813455657492352E-2</v>
      </c>
      <c r="H48" s="328"/>
      <c r="I48" s="311"/>
      <c r="J48" s="311"/>
      <c r="K48" s="311"/>
      <c r="L48" s="311"/>
      <c r="M48" s="311"/>
      <c r="N48" s="311"/>
      <c r="O48" s="311"/>
      <c r="P48" s="311"/>
      <c r="Q48" s="311"/>
    </row>
    <row r="49" spans="4:10" ht="18" customHeight="1" x14ac:dyDescent="0.3"/>
    <row r="59" spans="4:10" x14ac:dyDescent="0.3">
      <c r="D59" s="294">
        <f>+D55+SUM(D56:E58)</f>
        <v>0</v>
      </c>
      <c r="F59" s="294">
        <f>+F55+SUM(F56:G58)</f>
        <v>0</v>
      </c>
      <c r="H59" s="294">
        <f>+H55+SUM(H56:I58)</f>
        <v>0</v>
      </c>
      <c r="J59" s="294">
        <f>+J55+SUM(J56:K58)</f>
        <v>0</v>
      </c>
    </row>
  </sheetData>
  <mergeCells count="17">
    <mergeCell ref="A1:N1"/>
    <mergeCell ref="A2:N2"/>
    <mergeCell ref="A3:N3"/>
    <mergeCell ref="A5:B6"/>
    <mergeCell ref="C5:E5"/>
    <mergeCell ref="F5:H5"/>
    <mergeCell ref="I5:K5"/>
    <mergeCell ref="L5:N5"/>
    <mergeCell ref="A14:N14"/>
    <mergeCell ref="A15:N15"/>
    <mergeCell ref="A16:N16"/>
    <mergeCell ref="A7:B7"/>
    <mergeCell ref="A8:B8"/>
    <mergeCell ref="A9:B9"/>
    <mergeCell ref="A10:B10"/>
    <mergeCell ref="A11:B11"/>
    <mergeCell ref="A12:N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questionario</vt:lpstr>
      <vt:lpstr>ccnl</vt:lpstr>
      <vt:lpstr>provincia</vt:lpstr>
      <vt:lpstr>feedback assenze</vt:lpstr>
      <vt:lpstr>ccnl!Area_stampa</vt:lpstr>
      <vt:lpstr>questionario!Area_stampa</vt:lpstr>
      <vt:lpstr>ccnl!Titoli_stampa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Galassi Patrizia</cp:lastModifiedBy>
  <cp:lastPrinted>2018-02-28T13:54:08Z</cp:lastPrinted>
  <dcterms:created xsi:type="dcterms:W3CDTF">2018-02-13T10:01:45Z</dcterms:created>
  <dcterms:modified xsi:type="dcterms:W3CDTF">2018-03-26T15:02:13Z</dcterms:modified>
</cp:coreProperties>
</file>